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40" windowWidth="7440" windowHeight="7410" tabRatio="685" activeTab="1"/>
  </bookViews>
  <sheets>
    <sheet name="2014 Proposed  Chemical Budget " sheetId="5" r:id="rId1"/>
    <sheet name="Proposed Applications for 2014" sheetId="4" r:id="rId2"/>
    <sheet name="Inventory of Chemicals not used" sheetId="6" r:id="rId3"/>
  </sheets>
  <externalReferences>
    <externalReference r:id="rId4"/>
    <externalReference r:id="rId5"/>
    <externalReference r:id="rId6"/>
  </externalReferences>
  <definedNames>
    <definedName name="_xlnm._FilterDatabase" localSheetId="1" hidden="1">'Proposed Applications for 2014'!$A$3:$T$45</definedName>
  </definedNames>
  <calcPr calcId="125725"/>
</workbook>
</file>

<file path=xl/calcChain.xml><?xml version="1.0" encoding="utf-8"?>
<calcChain xmlns="http://schemas.openxmlformats.org/spreadsheetml/2006/main">
  <c r="I46" i="5"/>
  <c r="G47"/>
  <c r="F47"/>
  <c r="F46"/>
  <c r="G46"/>
  <c r="G6"/>
  <c r="G7"/>
  <c r="G8"/>
  <c r="F42"/>
  <c r="F41"/>
  <c r="G22"/>
  <c r="G42" l="1"/>
  <c r="G41"/>
  <c r="F30"/>
  <c r="G30"/>
  <c r="F26"/>
  <c r="G9"/>
  <c r="R44" i="4"/>
  <c r="R30"/>
  <c r="O30"/>
  <c r="N30"/>
  <c r="O26"/>
  <c r="N26"/>
  <c r="R26" s="1"/>
  <c r="L46"/>
  <c r="J46"/>
  <c r="H46"/>
  <c r="G46"/>
  <c r="F46"/>
  <c r="D46"/>
  <c r="N22"/>
  <c r="R22" s="1"/>
  <c r="Q22"/>
  <c r="N9"/>
  <c r="R9" s="1"/>
  <c r="Q41"/>
  <c r="R41"/>
  <c r="O41"/>
  <c r="N41"/>
  <c r="N24"/>
  <c r="Q26"/>
  <c r="Q9"/>
  <c r="Q30"/>
  <c r="O22" l="1"/>
  <c r="O9"/>
  <c r="N20"/>
  <c r="O20" s="1"/>
  <c r="Q20"/>
  <c r="O42"/>
  <c r="Q42"/>
  <c r="R42"/>
  <c r="N42"/>
  <c r="R20" l="1"/>
  <c r="O24" l="1"/>
  <c r="Q24"/>
  <c r="R24"/>
  <c r="G24" i="5"/>
  <c r="F24"/>
  <c r="D3" i="6" l="1"/>
  <c r="G10" i="5"/>
  <c r="F10"/>
  <c r="Q10" i="4"/>
  <c r="N10"/>
  <c r="R10" s="1"/>
  <c r="F36" i="5"/>
  <c r="D10" i="6"/>
  <c r="O10" i="4" l="1"/>
  <c r="F19" i="5"/>
  <c r="G19"/>
  <c r="Q19" i="4"/>
  <c r="I46"/>
  <c r="N19"/>
  <c r="R19" s="1"/>
  <c r="B35"/>
  <c r="B38"/>
  <c r="B29"/>
  <c r="O19" l="1"/>
  <c r="B4"/>
  <c r="B46" s="1"/>
  <c r="G15" i="5" l="1"/>
  <c r="N43" i="4"/>
  <c r="G36" i="5" l="1"/>
  <c r="R43" i="4" l="1"/>
  <c r="G43" i="5"/>
  <c r="F43"/>
  <c r="N15" i="4"/>
  <c r="O15" s="1"/>
  <c r="Q15"/>
  <c r="O43"/>
  <c r="Q43"/>
  <c r="N36"/>
  <c r="O36" s="1"/>
  <c r="Q36"/>
  <c r="R36" l="1"/>
  <c r="F3" i="5"/>
  <c r="G3"/>
  <c r="F4"/>
  <c r="G4"/>
  <c r="F5"/>
  <c r="G5"/>
  <c r="F6"/>
  <c r="F7"/>
  <c r="F8"/>
  <c r="F11"/>
  <c r="G11"/>
  <c r="F12"/>
  <c r="G12"/>
  <c r="F13"/>
  <c r="F14"/>
  <c r="G14"/>
  <c r="F16"/>
  <c r="G16"/>
  <c r="F17"/>
  <c r="G17"/>
  <c r="F18"/>
  <c r="G18"/>
  <c r="F21"/>
  <c r="G21"/>
  <c r="F23"/>
  <c r="G23"/>
  <c r="F25"/>
  <c r="G25"/>
  <c r="F27"/>
  <c r="G27"/>
  <c r="F28"/>
  <c r="G28"/>
  <c r="F29"/>
  <c r="G29"/>
  <c r="F31"/>
  <c r="G31"/>
  <c r="F32"/>
  <c r="G32"/>
  <c r="F33"/>
  <c r="G33"/>
  <c r="F34"/>
  <c r="G34"/>
  <c r="F35"/>
  <c r="G35"/>
  <c r="F37"/>
  <c r="G37"/>
  <c r="F38"/>
  <c r="G38"/>
  <c r="F39"/>
  <c r="G39"/>
  <c r="F40"/>
  <c r="G40"/>
  <c r="F44"/>
  <c r="G44"/>
  <c r="F45"/>
  <c r="G45"/>
  <c r="N33" i="4" l="1"/>
  <c r="N39"/>
  <c r="R39" s="1"/>
  <c r="Q4"/>
  <c r="Q5"/>
  <c r="Q6"/>
  <c r="Q7"/>
  <c r="Q8"/>
  <c r="Q11"/>
  <c r="Q12"/>
  <c r="Q13"/>
  <c r="Q14"/>
  <c r="Q16"/>
  <c r="Q17"/>
  <c r="Q18"/>
  <c r="Q21"/>
  <c r="Q23"/>
  <c r="Q25"/>
  <c r="Q27"/>
  <c r="Q28"/>
  <c r="Q29"/>
  <c r="Q31"/>
  <c r="Q32"/>
  <c r="Q33"/>
  <c r="Q34"/>
  <c r="Q35"/>
  <c r="Q38"/>
  <c r="Q39"/>
  <c r="Q37"/>
  <c r="Q40"/>
  <c r="Q44"/>
  <c r="Q45"/>
  <c r="H46" i="5"/>
  <c r="N3" i="4"/>
  <c r="R3" s="1"/>
  <c r="D5" i="6"/>
  <c r="N17" i="4"/>
  <c r="R17" s="1"/>
  <c r="D4" i="6"/>
  <c r="N5" i="4"/>
  <c r="R5" s="1"/>
  <c r="D6" i="6"/>
  <c r="D7"/>
  <c r="D8"/>
  <c r="D9"/>
  <c r="D11"/>
  <c r="D12"/>
  <c r="D13"/>
  <c r="D14"/>
  <c r="D15"/>
  <c r="D16"/>
  <c r="N29" i="4"/>
  <c r="R29" s="1"/>
  <c r="Q3"/>
  <c r="N13"/>
  <c r="R13" s="1"/>
  <c r="N8"/>
  <c r="R8" s="1"/>
  <c r="N4"/>
  <c r="R4" s="1"/>
  <c r="N6"/>
  <c r="N38"/>
  <c r="R38" s="1"/>
  <c r="N44"/>
  <c r="O44" s="1"/>
  <c r="N35"/>
  <c r="E25"/>
  <c r="E46" s="1"/>
  <c r="K27"/>
  <c r="K46" s="1"/>
  <c r="K28"/>
  <c r="N12"/>
  <c r="R12" s="1"/>
  <c r="N14"/>
  <c r="R14" s="1"/>
  <c r="N16"/>
  <c r="R16" s="1"/>
  <c r="N18"/>
  <c r="R18" s="1"/>
  <c r="N21"/>
  <c r="R21" s="1"/>
  <c r="N23"/>
  <c r="R23" s="1"/>
  <c r="N31"/>
  <c r="R31" s="1"/>
  <c r="N32"/>
  <c r="R32" s="1"/>
  <c r="N34"/>
  <c r="N37"/>
  <c r="R37" s="1"/>
  <c r="N40"/>
  <c r="R40" s="1"/>
  <c r="N45"/>
  <c r="R45" s="1"/>
  <c r="N7"/>
  <c r="O39" l="1"/>
  <c r="O8"/>
  <c r="O3"/>
  <c r="O23"/>
  <c r="C46"/>
  <c r="N11"/>
  <c r="R11" s="1"/>
  <c r="O40"/>
  <c r="O16"/>
  <c r="O45"/>
  <c r="O18"/>
  <c r="N25"/>
  <c r="O33"/>
  <c r="O6"/>
  <c r="O34"/>
  <c r="O31"/>
  <c r="O14"/>
  <c r="O13"/>
  <c r="O5"/>
  <c r="D17" i="6"/>
  <c r="N28" i="4"/>
  <c r="R28" s="1"/>
  <c r="O32"/>
  <c r="O21"/>
  <c r="O37"/>
  <c r="O12"/>
  <c r="N27"/>
  <c r="R27" s="1"/>
  <c r="O38"/>
  <c r="O4"/>
  <c r="O17"/>
  <c r="Q47"/>
  <c r="O29"/>
  <c r="O7"/>
  <c r="O35"/>
  <c r="O11" l="1"/>
  <c r="R25"/>
  <c r="O25"/>
  <c r="M46"/>
  <c r="M47" s="1"/>
  <c r="O28"/>
  <c r="O27"/>
  <c r="O47" l="1"/>
</calcChain>
</file>

<file path=xl/sharedStrings.xml><?xml version="1.0" encoding="utf-8"?>
<sst xmlns="http://schemas.openxmlformats.org/spreadsheetml/2006/main" count="188" uniqueCount="106">
  <si>
    <t>COST</t>
  </si>
  <si>
    <t>40' Rough</t>
  </si>
  <si>
    <t>Zoysia Rough</t>
  </si>
  <si>
    <t>Greens</t>
  </si>
  <si>
    <t>Club grounds</t>
  </si>
  <si>
    <t>Range Fwy</t>
  </si>
  <si>
    <t xml:space="preserve">Tees </t>
  </si>
  <si>
    <t>Range Tee</t>
  </si>
  <si>
    <t>Other Areas</t>
  </si>
  <si>
    <t>Price of Unit</t>
  </si>
  <si>
    <t>Total Used</t>
  </si>
  <si>
    <t>4"+ Tall Rough</t>
  </si>
  <si>
    <t>Fwy</t>
  </si>
  <si>
    <t>Spectator 14% (Banner)</t>
  </si>
  <si>
    <t>18 Plus (26GT) (gal)</t>
  </si>
  <si>
    <t>Crossbow (gal)</t>
  </si>
  <si>
    <t>Foam Marker (gal)</t>
  </si>
  <si>
    <t>Fusilade (qts)</t>
  </si>
  <si>
    <t>Illoxan (gal)</t>
  </si>
  <si>
    <t>Mecomec (gal)</t>
  </si>
  <si>
    <t>MSMA (gal)</t>
  </si>
  <si>
    <t>Primer (gal)</t>
  </si>
  <si>
    <t>Primo (gal)</t>
  </si>
  <si>
    <t>Round-up (gal)</t>
  </si>
  <si>
    <t>Rubigan (gal)</t>
  </si>
  <si>
    <t>Spectator 41%  (gal)</t>
  </si>
  <si>
    <t>Surfactant (gal)</t>
  </si>
  <si>
    <t>T-Storm (3336) (gal)</t>
  </si>
  <si>
    <t>Curalan (lbs)</t>
  </si>
  <si>
    <t>Dylox (lbs)</t>
  </si>
  <si>
    <t xml:space="preserve">Emerald (oz) </t>
  </si>
  <si>
    <t>Prostar (lbs)</t>
  </si>
  <si>
    <t>QuickSilver (oz)</t>
  </si>
  <si>
    <t>Cost of App. (w/o inven)</t>
  </si>
  <si>
    <t>Total (w/ Tax)</t>
  </si>
  <si>
    <t>Cost of App. (w/o inven.)</t>
  </si>
  <si>
    <t>Minus Inven</t>
  </si>
  <si>
    <t>Ronstar F (gal)</t>
  </si>
  <si>
    <t>Trinity (gal)</t>
  </si>
  <si>
    <t>Tartan (gal)</t>
  </si>
  <si>
    <t>Triton Flo (gal)</t>
  </si>
  <si>
    <t>Dimension 2EW(gal)</t>
  </si>
  <si>
    <t>Amount to Purchase For Repeat App.</t>
  </si>
  <si>
    <t>Amout Needed For Repeat App.</t>
  </si>
  <si>
    <t>gal</t>
  </si>
  <si>
    <t>lbs</t>
  </si>
  <si>
    <t>oz</t>
  </si>
  <si>
    <t>qts</t>
  </si>
  <si>
    <t>Endorse (lbs)</t>
  </si>
  <si>
    <t>Daconil (lbs)</t>
  </si>
  <si>
    <t>419 Strip</t>
  </si>
  <si>
    <t>Torque (gal)</t>
  </si>
  <si>
    <t>Terrazole (qt)</t>
  </si>
  <si>
    <t>Acelepryn (oz)</t>
  </si>
  <si>
    <t xml:space="preserve">Barricade (gal)  </t>
  </si>
  <si>
    <t>Revolver (oz)</t>
  </si>
  <si>
    <t>2-4D (gal)</t>
  </si>
  <si>
    <t>DewCure (gal)</t>
  </si>
  <si>
    <t>Defoamer (pint)</t>
  </si>
  <si>
    <t>pint</t>
  </si>
  <si>
    <t>Inventory of Chemicals we have on the shelf but no longer use</t>
  </si>
  <si>
    <t>Inventory</t>
  </si>
  <si>
    <t>Net Worth of Inventory</t>
  </si>
  <si>
    <t>Cost per unit</t>
  </si>
  <si>
    <t>Total</t>
  </si>
  <si>
    <t xml:space="preserve">Disarm(oz) </t>
  </si>
  <si>
    <t>Aloft (oz)</t>
  </si>
  <si>
    <t>Segway (oz)</t>
  </si>
  <si>
    <t>APSA-80 (gal)</t>
  </si>
  <si>
    <t>Disarm(oz)</t>
  </si>
  <si>
    <t>Tribute (oz)</t>
  </si>
  <si>
    <t>Dismiss South (oz)</t>
  </si>
  <si>
    <t>Quanity To Purchase 2013</t>
  </si>
  <si>
    <t>Subdue MAXX (gal)</t>
  </si>
  <si>
    <t>Signature</t>
  </si>
  <si>
    <t>Heritage (gal)</t>
  </si>
  <si>
    <t>Specticle (gal)</t>
  </si>
  <si>
    <t>Specticle F (gal)</t>
  </si>
  <si>
    <t>Basagran T/O (gal)</t>
  </si>
  <si>
    <t>Turflon-E Ultra (gal)</t>
  </si>
  <si>
    <t>2014 Proposed Chemical Budget Cost</t>
  </si>
  <si>
    <r>
      <t xml:space="preserve">John Deere </t>
    </r>
    <r>
      <rPr>
        <b/>
        <sz val="8"/>
        <rFont val="Arial"/>
        <family val="2"/>
      </rPr>
      <t xml:space="preserve">       2014 Prices</t>
    </r>
  </si>
  <si>
    <r>
      <t xml:space="preserve">Total Cost For 2014 </t>
    </r>
    <r>
      <rPr>
        <b/>
        <sz val="8"/>
        <color indexed="10"/>
        <rFont val="Arial"/>
        <family val="2"/>
      </rPr>
      <t>John Deere</t>
    </r>
  </si>
  <si>
    <r>
      <t xml:space="preserve">Total Cost For 2014 </t>
    </r>
    <r>
      <rPr>
        <b/>
        <sz val="8"/>
        <color indexed="21"/>
        <rFont val="Arial"/>
        <family val="2"/>
      </rPr>
      <t>WinField</t>
    </r>
  </si>
  <si>
    <t>2014 Total Chemical Budget</t>
  </si>
  <si>
    <r>
      <t xml:space="preserve">WinField   </t>
    </r>
    <r>
      <rPr>
        <b/>
        <sz val="8"/>
        <rFont val="Arial"/>
        <family val="2"/>
      </rPr>
      <t xml:space="preserve"> 2014 Prices</t>
    </r>
  </si>
  <si>
    <t>Honor (gal)</t>
  </si>
  <si>
    <t>Transition HC (gal)</t>
  </si>
  <si>
    <t>Revolution (gal)</t>
  </si>
  <si>
    <t>Net Worth of Nov. '13 Inventory</t>
  </si>
  <si>
    <t>Quantity To Purchase 2014</t>
  </si>
  <si>
    <t>2014 Proposed Chemical Applications + Cost</t>
  </si>
  <si>
    <t>Purchased 10/29</t>
  </si>
  <si>
    <t>Purchased 9/30</t>
  </si>
  <si>
    <t>Purchased 10/30</t>
  </si>
  <si>
    <t>Merit (oz)</t>
  </si>
  <si>
    <t>PAR (gal)</t>
  </si>
  <si>
    <t>Fore (Mancozeb)(lbs)</t>
  </si>
  <si>
    <t>Tracker (Blue) (qt)</t>
  </si>
  <si>
    <t>Tracker (Green)(gal)</t>
  </si>
  <si>
    <t>Tracker (Blue)(qt)</t>
  </si>
  <si>
    <t>Blindside (oz)</t>
  </si>
  <si>
    <t>Kerb (gal)</t>
  </si>
  <si>
    <t>Purchased as of Nov. 16</t>
  </si>
  <si>
    <t>inc. tax</t>
  </si>
  <si>
    <t>not inc. tax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</si>
</sst>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&quot;$&quot;#,##0.00"/>
    <numFmt numFmtId="166" formatCode="0.0"/>
    <numFmt numFmtId="167" formatCode="0_);\(0\)"/>
  </numFmts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sz val="20"/>
      <name val="Arial"/>
      <family val="2"/>
    </font>
    <font>
      <b/>
      <sz val="10"/>
      <color indexed="21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FF0000"/>
      <name val="Arial"/>
      <family val="2"/>
    </font>
    <font>
      <sz val="11"/>
      <color rgb="FFFA7D00"/>
      <name val="Calibri"/>
      <family val="2"/>
      <scheme val="minor"/>
    </font>
    <font>
      <b/>
      <sz val="10"/>
      <color rgb="FF00B0F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8" fillId="0" borderId="24" applyNumberFormat="0" applyFill="0" applyAlignment="0" applyProtection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Fill="1"/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166" fontId="11" fillId="0" borderId="3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6" fontId="11" fillId="0" borderId="2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166" fontId="11" fillId="0" borderId="7" xfId="0" applyNumberFormat="1" applyFont="1" applyFill="1" applyBorder="1" applyAlignment="1">
      <alignment horizontal="center"/>
    </xf>
    <xf numFmtId="166" fontId="11" fillId="0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2" fillId="0" borderId="0" xfId="0" applyFont="1" applyBorder="1"/>
    <xf numFmtId="7" fontId="11" fillId="0" borderId="0" xfId="0" applyNumberFormat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7" fontId="11" fillId="0" borderId="1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39" fontId="12" fillId="0" borderId="0" xfId="0" applyNumberFormat="1" applyFont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164" fontId="11" fillId="0" borderId="20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2" fontId="11" fillId="0" borderId="18" xfId="0" applyNumberFormat="1" applyFont="1" applyFill="1" applyBorder="1" applyAlignment="1">
      <alignment horizontal="center"/>
    </xf>
    <xf numFmtId="166" fontId="11" fillId="3" borderId="2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0" borderId="0" xfId="0" applyFont="1"/>
    <xf numFmtId="0" fontId="0" fillId="0" borderId="2" xfId="0" applyBorder="1"/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/>
    </xf>
    <xf numFmtId="166" fontId="12" fillId="3" borderId="2" xfId="0" applyNumberFormat="1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2" fillId="0" borderId="0" xfId="0" applyFont="1"/>
    <xf numFmtId="8" fontId="8" fillId="0" borderId="0" xfId="0" applyNumberFormat="1" applyFont="1"/>
    <xf numFmtId="165" fontId="9" fillId="0" borderId="0" xfId="0" applyNumberFormat="1" applyFont="1" applyAlignment="1">
      <alignment horizontal="center"/>
    </xf>
    <xf numFmtId="166" fontId="11" fillId="0" borderId="3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6" fontId="2" fillId="0" borderId="3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9" fillId="0" borderId="8" xfId="0" applyNumberFormat="1" applyFont="1" applyFill="1" applyBorder="1" applyAlignment="1">
      <alignment horizontal="center"/>
    </xf>
    <xf numFmtId="165" fontId="15" fillId="0" borderId="8" xfId="0" applyNumberFormat="1" applyFont="1" applyFill="1" applyBorder="1" applyAlignment="1">
      <alignment horizontal="center"/>
    </xf>
    <xf numFmtId="165" fontId="8" fillId="0" borderId="8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7" fontId="15" fillId="3" borderId="4" xfId="0" applyNumberFormat="1" applyFont="1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/>
    </xf>
    <xf numFmtId="165" fontId="13" fillId="4" borderId="2" xfId="0" applyNumberFormat="1" applyFont="1" applyFill="1" applyBorder="1" applyAlignment="1">
      <alignment horizontal="center"/>
    </xf>
    <xf numFmtId="8" fontId="8" fillId="3" borderId="3" xfId="0" applyNumberFormat="1" applyFont="1" applyFill="1" applyBorder="1" applyAlignment="1">
      <alignment horizontal="center"/>
    </xf>
    <xf numFmtId="165" fontId="15" fillId="3" borderId="3" xfId="0" applyNumberFormat="1" applyFont="1" applyFill="1" applyBorder="1" applyAlignment="1">
      <alignment horizontal="center"/>
    </xf>
    <xf numFmtId="8" fontId="15" fillId="3" borderId="3" xfId="0" applyNumberFormat="1" applyFont="1" applyFill="1" applyBorder="1" applyAlignment="1">
      <alignment horizontal="center"/>
    </xf>
    <xf numFmtId="8" fontId="16" fillId="3" borderId="3" xfId="0" applyNumberFormat="1" applyFont="1" applyFill="1" applyBorder="1" applyAlignment="1">
      <alignment horizontal="center"/>
    </xf>
    <xf numFmtId="8" fontId="17" fillId="3" borderId="3" xfId="0" applyNumberFormat="1" applyFont="1" applyFill="1" applyBorder="1" applyAlignment="1">
      <alignment horizontal="center"/>
    </xf>
    <xf numFmtId="8" fontId="9" fillId="3" borderId="3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0" fontId="0" fillId="3" borderId="0" xfId="0" applyFill="1" applyBorder="1"/>
    <xf numFmtId="8" fontId="15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11" fillId="3" borderId="12" xfId="0" applyFont="1" applyFill="1" applyBorder="1" applyAlignment="1">
      <alignment horizontal="center" wrapText="1"/>
    </xf>
    <xf numFmtId="8" fontId="15" fillId="5" borderId="3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0" fontId="11" fillId="0" borderId="23" xfId="1" applyNumberFormat="1" applyFont="1" applyBorder="1" applyAlignment="1">
      <alignment horizontal="center"/>
    </xf>
    <xf numFmtId="0" fontId="11" fillId="3" borderId="23" xfId="1" applyNumberFormat="1" applyFont="1" applyFill="1" applyBorder="1" applyAlignment="1">
      <alignment horizontal="center"/>
    </xf>
    <xf numFmtId="0" fontId="11" fillId="0" borderId="23" xfId="1" applyNumberFormat="1" applyFont="1" applyFill="1" applyBorder="1" applyAlignment="1">
      <alignment horizontal="center"/>
    </xf>
    <xf numFmtId="0" fontId="0" fillId="3" borderId="0" xfId="0" applyFill="1"/>
    <xf numFmtId="165" fontId="11" fillId="3" borderId="8" xfId="0" applyNumberFormat="1" applyFont="1" applyFill="1" applyBorder="1" applyAlignment="1">
      <alignment horizontal="center"/>
    </xf>
    <xf numFmtId="7" fontId="11" fillId="3" borderId="14" xfId="0" applyNumberFormat="1" applyFont="1" applyFill="1" applyBorder="1" applyAlignment="1">
      <alignment horizontal="left"/>
    </xf>
    <xf numFmtId="7" fontId="11" fillId="3" borderId="15" xfId="0" applyNumberFormat="1" applyFont="1" applyFill="1" applyBorder="1" applyAlignment="1">
      <alignment horizontal="left"/>
    </xf>
    <xf numFmtId="165" fontId="19" fillId="3" borderId="2" xfId="0" applyNumberFormat="1" applyFont="1" applyFill="1" applyBorder="1" applyAlignment="1">
      <alignment horizontal="center"/>
    </xf>
    <xf numFmtId="8" fontId="20" fillId="5" borderId="3" xfId="0" applyNumberFormat="1" applyFont="1" applyFill="1" applyBorder="1" applyAlignment="1">
      <alignment horizontal="center"/>
    </xf>
    <xf numFmtId="8" fontId="21" fillId="5" borderId="3" xfId="0" applyNumberFormat="1" applyFont="1" applyFill="1" applyBorder="1" applyAlignment="1">
      <alignment horizontal="center"/>
    </xf>
    <xf numFmtId="165" fontId="21" fillId="0" borderId="8" xfId="0" applyNumberFormat="1" applyFont="1" applyFill="1" applyBorder="1" applyAlignment="1">
      <alignment horizontal="center"/>
    </xf>
    <xf numFmtId="165" fontId="17" fillId="5" borderId="2" xfId="0" applyNumberFormat="1" applyFont="1" applyFill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23" xfId="1" applyNumberFormat="1" applyFont="1" applyBorder="1" applyAlignment="1">
      <alignment horizontal="center"/>
    </xf>
    <xf numFmtId="167" fontId="2" fillId="3" borderId="23" xfId="1" applyNumberFormat="1" applyFont="1" applyFill="1" applyBorder="1" applyAlignment="1">
      <alignment horizontal="center"/>
    </xf>
    <xf numFmtId="167" fontId="2" fillId="0" borderId="23" xfId="1" applyNumberFormat="1" applyFont="1" applyFill="1" applyBorder="1" applyAlignment="1">
      <alignment horizontal="center"/>
    </xf>
    <xf numFmtId="166" fontId="11" fillId="3" borderId="3" xfId="0" applyNumberFormat="1" applyFont="1" applyFill="1" applyBorder="1" applyAlignment="1">
      <alignment horizontal="center"/>
    </xf>
    <xf numFmtId="166" fontId="11" fillId="3" borderId="7" xfId="0" applyNumberFormat="1" applyFont="1" applyFill="1" applyBorder="1" applyAlignment="1">
      <alignment horizontal="center"/>
    </xf>
    <xf numFmtId="165" fontId="11" fillId="3" borderId="1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165" fontId="11" fillId="3" borderId="17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4" borderId="5" xfId="0" applyFont="1" applyFill="1" applyBorder="1" applyAlignment="1">
      <alignment horizontal="center"/>
    </xf>
    <xf numFmtId="8" fontId="21" fillId="3" borderId="3" xfId="0" applyNumberFormat="1" applyFont="1" applyFill="1" applyBorder="1" applyAlignment="1">
      <alignment horizontal="center"/>
    </xf>
    <xf numFmtId="165" fontId="17" fillId="3" borderId="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7" fontId="9" fillId="3" borderId="3" xfId="0" applyNumberFormat="1" applyFont="1" applyFill="1" applyBorder="1" applyAlignment="1">
      <alignment horizontal="center"/>
    </xf>
    <xf numFmtId="7" fontId="9" fillId="3" borderId="2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5" fontId="15" fillId="3" borderId="2" xfId="0" applyNumberFormat="1" applyFont="1" applyFill="1" applyBorder="1" applyAlignment="1">
      <alignment horizontal="center"/>
    </xf>
    <xf numFmtId="7" fontId="15" fillId="3" borderId="2" xfId="0" applyNumberFormat="1" applyFont="1" applyFill="1" applyBorder="1" applyAlignment="1">
      <alignment horizontal="center"/>
    </xf>
    <xf numFmtId="7" fontId="9" fillId="3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8" fontId="15" fillId="0" borderId="25" xfId="0" applyNumberFormat="1" applyFont="1" applyBorder="1"/>
    <xf numFmtId="0" fontId="2" fillId="3" borderId="0" xfId="0" applyFont="1" applyFill="1"/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 wrapText="1"/>
    </xf>
    <xf numFmtId="164" fontId="11" fillId="6" borderId="21" xfId="0" applyNumberFormat="1" applyFont="1" applyFill="1" applyBorder="1" applyAlignment="1">
      <alignment horizontal="center" wrapText="1"/>
    </xf>
    <xf numFmtId="164" fontId="13" fillId="6" borderId="7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3">
    <cellStyle name="Linked Cell" xfId="2" builtinId="24" hidden="1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vid/Local%20Settings/Temporary%20Internet%20Files/Content.IE5/UDPDB5XG/Current%20Ultradwarf%20Greens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o/My%20Documents/Budgets/2010%20Budget/2010%20Chemical/2009%20actual%20chemical%20applications/Roug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o/My%20Documents/Budgets/2010%20Budget/2010%20Chemical/2009%20actual%20chemical%20applications/Oth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eens"/>
    </sheetNames>
    <sheetDataSet>
      <sheetData sheetId="0">
        <row r="3">
          <cell r="R3">
            <v>9.0625</v>
          </cell>
        </row>
        <row r="10">
          <cell r="R10">
            <v>13.59375</v>
          </cell>
        </row>
        <row r="11">
          <cell r="R11">
            <v>130.5</v>
          </cell>
        </row>
        <row r="13">
          <cell r="R13">
            <v>39.875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Way"/>
      <sheetName val="Banner MAXX"/>
      <sheetName val="Barricade"/>
      <sheetName val="Crossbow"/>
      <sheetName val="Dimension2EW"/>
      <sheetName val="Dispatch"/>
      <sheetName val="DSMA"/>
      <sheetName val="Fusilade"/>
      <sheetName val="Heritage"/>
      <sheetName val="Illoxan"/>
      <sheetName val="Mecomec"/>
      <sheetName val="MSMA"/>
      <sheetName val="Primer"/>
      <sheetName val="Primo"/>
      <sheetName val="Prograss"/>
      <sheetName val="Prostar"/>
      <sheetName val="Revolver"/>
      <sheetName val="Ronstar F"/>
      <sheetName val="Round-Up"/>
      <sheetName val="Rubigan"/>
      <sheetName val="Spectator 41%"/>
      <sheetName val="Turflon Ester"/>
    </sheetNames>
    <sheetDataSet>
      <sheetData sheetId="0"/>
      <sheetData sheetId="1"/>
      <sheetData sheetId="2"/>
      <sheetData sheetId="3">
        <row r="7">
          <cell r="C7">
            <v>4.17</v>
          </cell>
        </row>
      </sheetData>
      <sheetData sheetId="4">
        <row r="8">
          <cell r="C8">
            <v>4.88</v>
          </cell>
        </row>
      </sheetData>
      <sheetData sheetId="5"/>
      <sheetData sheetId="6"/>
      <sheetData sheetId="7">
        <row r="6">
          <cell r="C6">
            <v>7.1739999999999995</v>
          </cell>
        </row>
      </sheetData>
      <sheetData sheetId="8"/>
      <sheetData sheetId="9"/>
      <sheetData sheetId="10">
        <row r="5">
          <cell r="C5">
            <v>1.03</v>
          </cell>
        </row>
      </sheetData>
      <sheetData sheetId="11">
        <row r="5">
          <cell r="C5">
            <v>0.98</v>
          </cell>
        </row>
      </sheetData>
      <sheetData sheetId="12"/>
      <sheetData sheetId="13"/>
      <sheetData sheetId="14"/>
      <sheetData sheetId="15"/>
      <sheetData sheetId="16">
        <row r="7">
          <cell r="C7">
            <v>8.2590000000000003</v>
          </cell>
        </row>
      </sheetData>
      <sheetData sheetId="17">
        <row r="5">
          <cell r="C5">
            <v>13.13</v>
          </cell>
        </row>
      </sheetData>
      <sheetData sheetId="18"/>
      <sheetData sheetId="19">
        <row r="5">
          <cell r="C5">
            <v>0.246</v>
          </cell>
        </row>
      </sheetData>
      <sheetData sheetId="20"/>
      <sheetData sheetId="21">
        <row r="10">
          <cell r="C10">
            <v>10.128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-Way"/>
      <sheetName val="Banner MAXX"/>
      <sheetName val="Barricade"/>
      <sheetName val="Crossbow"/>
      <sheetName val="Daconil"/>
      <sheetName val="DimensionEC"/>
      <sheetName val="Dimension2 EW"/>
      <sheetName val="Dispatch"/>
      <sheetName val="DSMA"/>
      <sheetName val="Fusilade"/>
      <sheetName val="Heritage"/>
      <sheetName val="Illoxan"/>
      <sheetName val="Mecomec"/>
      <sheetName val="MSMA"/>
      <sheetName val="Primer"/>
      <sheetName val="Primo"/>
      <sheetName val="Prograss"/>
      <sheetName val="Prostar"/>
      <sheetName val="Revolver"/>
      <sheetName val="Ronstar F"/>
      <sheetName val="Round-Up"/>
      <sheetName val="Rubigan"/>
      <sheetName val="Spectator 41%"/>
      <sheetName val="Turflon Ester"/>
    </sheetNames>
    <sheetDataSet>
      <sheetData sheetId="0">
        <row r="5">
          <cell r="C5">
            <v>0.02</v>
          </cell>
        </row>
      </sheetData>
      <sheetData sheetId="1"/>
      <sheetData sheetId="2">
        <row r="5">
          <cell r="C5">
            <v>4.4000000000000004</v>
          </cell>
        </row>
      </sheetData>
      <sheetData sheetId="3"/>
      <sheetData sheetId="4">
        <row r="5">
          <cell r="C5">
            <v>0.45</v>
          </cell>
        </row>
      </sheetData>
      <sheetData sheetId="5"/>
      <sheetData sheetId="6"/>
      <sheetData sheetId="7"/>
      <sheetData sheetId="8">
        <row r="6">
          <cell r="C6">
            <v>0.03</v>
          </cell>
        </row>
      </sheetData>
      <sheetData sheetId="9"/>
      <sheetData sheetId="10">
        <row r="5">
          <cell r="C5">
            <v>0.1</v>
          </cell>
        </row>
      </sheetData>
      <sheetData sheetId="11"/>
      <sheetData sheetId="12">
        <row r="9">
          <cell r="C9">
            <v>2.4699999999999998</v>
          </cell>
        </row>
      </sheetData>
      <sheetData sheetId="13">
        <row r="7">
          <cell r="C7">
            <v>0.21000000000000002</v>
          </cell>
        </row>
      </sheetData>
      <sheetData sheetId="14">
        <row r="5">
          <cell r="C5">
            <v>0.1</v>
          </cell>
        </row>
      </sheetData>
      <sheetData sheetId="15">
        <row r="7">
          <cell r="C7">
            <v>9.0000000000000011E-2</v>
          </cell>
        </row>
      </sheetData>
      <sheetData sheetId="16"/>
      <sheetData sheetId="17">
        <row r="7">
          <cell r="C7">
            <v>19.399999999999999</v>
          </cell>
        </row>
      </sheetData>
      <sheetData sheetId="18">
        <row r="10">
          <cell r="C10">
            <v>3.4460000000000002</v>
          </cell>
        </row>
      </sheetData>
      <sheetData sheetId="19">
        <row r="7">
          <cell r="C7">
            <v>0.97</v>
          </cell>
        </row>
      </sheetData>
      <sheetData sheetId="20">
        <row r="13">
          <cell r="C13">
            <v>3.8579999999999997</v>
          </cell>
        </row>
      </sheetData>
      <sheetData sheetId="21"/>
      <sheetData sheetId="22"/>
      <sheetData sheetId="23">
        <row r="11">
          <cell r="C11">
            <v>2.4200000000000004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zoomScale="85" workbookViewId="0">
      <selection sqref="A1:H1"/>
    </sheetView>
  </sheetViews>
  <sheetFormatPr defaultRowHeight="12.75"/>
  <cols>
    <col min="1" max="1" width="21.140625" style="1" bestFit="1" customWidth="1"/>
    <col min="2" max="2" width="11.42578125" style="3" customWidth="1"/>
    <col min="3" max="3" width="11.28515625" style="135" customWidth="1"/>
    <col min="4" max="4" width="12.85546875" style="135" customWidth="1"/>
    <col min="5" max="5" width="13.85546875" style="2" customWidth="1"/>
    <col min="6" max="6" width="15.7109375" style="4" customWidth="1"/>
    <col min="7" max="7" width="18.85546875" customWidth="1"/>
    <col min="8" max="8" width="19" bestFit="1" customWidth="1"/>
    <col min="9" max="9" width="15.140625" bestFit="1" customWidth="1"/>
  </cols>
  <sheetData>
    <row r="1" spans="1:14" ht="25.5">
      <c r="A1" s="138" t="s">
        <v>80</v>
      </c>
      <c r="B1" s="138"/>
      <c r="C1" s="138"/>
      <c r="D1" s="138"/>
      <c r="E1" s="138"/>
      <c r="F1" s="138"/>
      <c r="G1" s="138"/>
      <c r="H1" s="138"/>
    </row>
    <row r="2" spans="1:14" ht="34.15" customHeight="1">
      <c r="A2" s="7"/>
      <c r="B2" s="70" t="s">
        <v>42</v>
      </c>
      <c r="C2" s="125" t="s">
        <v>81</v>
      </c>
      <c r="D2" s="126" t="s">
        <v>85</v>
      </c>
      <c r="E2" s="69" t="s">
        <v>72</v>
      </c>
      <c r="F2" s="69" t="s">
        <v>82</v>
      </c>
      <c r="G2" s="69" t="s">
        <v>83</v>
      </c>
      <c r="H2" s="69" t="s">
        <v>84</v>
      </c>
      <c r="I2" s="6"/>
      <c r="J2" s="6"/>
      <c r="K2" s="6"/>
      <c r="L2" s="6"/>
    </row>
    <row r="3" spans="1:14" ht="15.4" customHeight="1" thickBot="1">
      <c r="A3" s="91" t="s">
        <v>56</v>
      </c>
      <c r="B3" s="68">
        <v>14.7</v>
      </c>
      <c r="C3" s="127"/>
      <c r="D3" s="80">
        <v>18.84</v>
      </c>
      <c r="E3" s="109">
        <v>15</v>
      </c>
      <c r="F3" s="71">
        <f t="shared" ref="F3:F45" si="0">(C3*E3*1.0925)</f>
        <v>0</v>
      </c>
      <c r="G3" s="72">
        <f>(E3*D3*1.0925)</f>
        <v>308.74050000000005</v>
      </c>
      <c r="H3" s="80">
        <v>308.74</v>
      </c>
      <c r="I3" s="86"/>
      <c r="J3" s="5"/>
      <c r="K3" s="5"/>
      <c r="L3" s="5"/>
    </row>
    <row r="4" spans="1:14" ht="15.4" customHeight="1" thickBot="1">
      <c r="A4" s="92" t="s">
        <v>14</v>
      </c>
      <c r="B4" s="68">
        <v>6.5625</v>
      </c>
      <c r="C4" s="128">
        <v>60.62</v>
      </c>
      <c r="D4" s="129">
        <v>135</v>
      </c>
      <c r="E4" s="110">
        <v>7.5</v>
      </c>
      <c r="F4" s="71">
        <f t="shared" si="0"/>
        <v>496.70512500000001</v>
      </c>
      <c r="G4" s="73">
        <f t="shared" ref="G4:G45" si="1">(E4*D4*1.0925)</f>
        <v>1106.15625</v>
      </c>
      <c r="H4" s="85">
        <v>496.71</v>
      </c>
      <c r="I4" s="86"/>
      <c r="J4" s="5"/>
      <c r="K4" s="5"/>
      <c r="L4" s="5"/>
    </row>
    <row r="5" spans="1:14" ht="15.4" customHeight="1" thickBot="1">
      <c r="A5" s="92" t="s">
        <v>68</v>
      </c>
      <c r="B5" s="68">
        <v>88.15</v>
      </c>
      <c r="C5" s="128"/>
      <c r="D5" s="130">
        <v>41.96</v>
      </c>
      <c r="E5" s="110">
        <v>90</v>
      </c>
      <c r="F5" s="71">
        <f t="shared" si="0"/>
        <v>0</v>
      </c>
      <c r="G5" s="72">
        <f t="shared" si="1"/>
        <v>4125.7170000000006</v>
      </c>
      <c r="H5" s="81">
        <v>4125.72</v>
      </c>
      <c r="I5" s="86"/>
      <c r="J5" s="5"/>
      <c r="K5" s="5"/>
      <c r="L5" s="5"/>
    </row>
    <row r="6" spans="1:14" ht="15.4" customHeight="1" thickBot="1">
      <c r="A6" s="92" t="s">
        <v>53</v>
      </c>
      <c r="B6" s="68">
        <v>0</v>
      </c>
      <c r="C6" s="128">
        <v>14.02</v>
      </c>
      <c r="D6" s="129"/>
      <c r="E6" s="110">
        <v>0</v>
      </c>
      <c r="F6" s="71">
        <f t="shared" si="0"/>
        <v>0</v>
      </c>
      <c r="G6" s="73">
        <f t="shared" si="1"/>
        <v>0</v>
      </c>
      <c r="H6" s="90">
        <v>0</v>
      </c>
      <c r="I6" s="86"/>
      <c r="J6" s="5"/>
      <c r="K6" s="5"/>
      <c r="L6" s="5"/>
    </row>
    <row r="7" spans="1:14" ht="15.4" customHeight="1" thickBot="1">
      <c r="A7" s="92" t="s">
        <v>66</v>
      </c>
      <c r="B7" s="68">
        <v>0</v>
      </c>
      <c r="C7" s="128">
        <v>7.75</v>
      </c>
      <c r="D7" s="129">
        <v>7.75</v>
      </c>
      <c r="E7" s="110">
        <v>64</v>
      </c>
      <c r="F7" s="71">
        <f t="shared" si="0"/>
        <v>541.88</v>
      </c>
      <c r="G7" s="73">
        <f t="shared" si="1"/>
        <v>541.88</v>
      </c>
      <c r="H7" s="105">
        <v>541.88</v>
      </c>
      <c r="I7" s="86" t="s">
        <v>92</v>
      </c>
      <c r="J7" s="5"/>
      <c r="K7" s="5"/>
      <c r="L7" s="5"/>
    </row>
    <row r="8" spans="1:14" ht="15.4" customHeight="1" thickBot="1">
      <c r="A8" s="92" t="s">
        <v>54</v>
      </c>
      <c r="B8" s="68">
        <v>0.5</v>
      </c>
      <c r="C8" s="128">
        <v>142</v>
      </c>
      <c r="D8" s="129"/>
      <c r="E8" s="110">
        <v>0</v>
      </c>
      <c r="F8" s="71">
        <f t="shared" si="0"/>
        <v>0</v>
      </c>
      <c r="G8" s="73">
        <f t="shared" si="1"/>
        <v>0</v>
      </c>
      <c r="H8" s="90">
        <v>0</v>
      </c>
      <c r="I8" s="86"/>
      <c r="J8" s="5"/>
      <c r="K8" s="5"/>
      <c r="L8" s="5"/>
    </row>
    <row r="9" spans="1:14" ht="15.4" customHeight="1" thickBot="1">
      <c r="A9" s="92" t="s">
        <v>101</v>
      </c>
      <c r="B9" s="68">
        <v>0</v>
      </c>
      <c r="C9" s="128"/>
      <c r="D9" s="129"/>
      <c r="E9" s="110">
        <v>0</v>
      </c>
      <c r="F9" s="71"/>
      <c r="G9" s="73">
        <f t="shared" si="1"/>
        <v>0</v>
      </c>
      <c r="H9" s="90">
        <v>0</v>
      </c>
      <c r="I9" s="86"/>
      <c r="J9" s="5"/>
      <c r="K9" s="5"/>
      <c r="L9" s="5"/>
    </row>
    <row r="10" spans="1:14" ht="15.4" customHeight="1" thickBot="1">
      <c r="A10" s="92" t="s">
        <v>15</v>
      </c>
      <c r="B10" s="68">
        <v>2</v>
      </c>
      <c r="C10" s="128"/>
      <c r="D10" s="129">
        <v>48</v>
      </c>
      <c r="E10" s="110">
        <v>2.5</v>
      </c>
      <c r="F10" s="71">
        <f t="shared" si="0"/>
        <v>0</v>
      </c>
      <c r="G10" s="73">
        <f t="shared" si="1"/>
        <v>131.1</v>
      </c>
      <c r="H10" s="123">
        <v>131</v>
      </c>
      <c r="I10" s="88"/>
      <c r="J10" s="5"/>
      <c r="K10" s="5"/>
      <c r="L10" s="5"/>
    </row>
    <row r="11" spans="1:14" ht="15.4" customHeight="1" thickBot="1">
      <c r="A11" s="92" t="s">
        <v>49</v>
      </c>
      <c r="B11" s="68">
        <v>270.84800000000001</v>
      </c>
      <c r="C11" s="128">
        <v>8</v>
      </c>
      <c r="D11" s="129">
        <v>8</v>
      </c>
      <c r="E11" s="110">
        <v>275</v>
      </c>
      <c r="F11" s="71">
        <f t="shared" si="0"/>
        <v>2403.5</v>
      </c>
      <c r="G11" s="73">
        <f t="shared" si="1"/>
        <v>2403.5</v>
      </c>
      <c r="H11" s="83">
        <v>2403.5</v>
      </c>
      <c r="I11" s="86"/>
      <c r="J11" s="5"/>
      <c r="K11" s="5"/>
      <c r="L11" s="5"/>
    </row>
    <row r="12" spans="1:14" ht="15.4" customHeight="1" thickBot="1">
      <c r="A12" s="92" t="s">
        <v>58</v>
      </c>
      <c r="B12" s="68">
        <v>22</v>
      </c>
      <c r="C12" s="128">
        <v>5.66</v>
      </c>
      <c r="D12" s="129"/>
      <c r="E12" s="111">
        <v>22</v>
      </c>
      <c r="F12" s="71">
        <f t="shared" si="0"/>
        <v>136.03810000000001</v>
      </c>
      <c r="G12" s="73">
        <f t="shared" si="1"/>
        <v>0</v>
      </c>
      <c r="H12" s="84">
        <v>136.04</v>
      </c>
      <c r="I12" s="86"/>
      <c r="J12" s="5"/>
      <c r="K12" s="5"/>
      <c r="L12" s="5"/>
    </row>
    <row r="13" spans="1:14" ht="15.4" customHeight="1" thickBot="1">
      <c r="A13" s="92" t="s">
        <v>57</v>
      </c>
      <c r="B13" s="68">
        <v>27.338749999999997</v>
      </c>
      <c r="C13" s="131">
        <v>80</v>
      </c>
      <c r="D13" s="130"/>
      <c r="E13" s="110">
        <v>30</v>
      </c>
      <c r="F13" s="72">
        <f t="shared" si="0"/>
        <v>2622</v>
      </c>
      <c r="G13" s="73"/>
      <c r="H13" s="81">
        <v>2622</v>
      </c>
      <c r="I13" s="88"/>
      <c r="J13" s="5"/>
      <c r="K13" s="5"/>
      <c r="L13" s="5"/>
    </row>
    <row r="14" spans="1:14" ht="15.4" customHeight="1" thickBot="1">
      <c r="A14" s="92" t="s">
        <v>65</v>
      </c>
      <c r="B14" s="68">
        <v>437.6</v>
      </c>
      <c r="C14" s="128">
        <v>16.25</v>
      </c>
      <c r="D14" s="104">
        <v>16.25</v>
      </c>
      <c r="E14" s="111">
        <v>576</v>
      </c>
      <c r="F14" s="71">
        <f t="shared" si="0"/>
        <v>10225.800000000001</v>
      </c>
      <c r="G14" s="73">
        <f t="shared" si="1"/>
        <v>10225.800000000001</v>
      </c>
      <c r="H14" s="106">
        <v>10225.799999999999</v>
      </c>
      <c r="I14" s="86" t="s">
        <v>92</v>
      </c>
      <c r="J14" s="5"/>
      <c r="K14" s="5"/>
      <c r="L14" s="5"/>
      <c r="M14" s="8"/>
      <c r="N14" s="8"/>
    </row>
    <row r="15" spans="1:14" ht="15.4" customHeight="1" thickBot="1">
      <c r="A15" s="92" t="s">
        <v>71</v>
      </c>
      <c r="B15" s="68">
        <v>0</v>
      </c>
      <c r="C15" s="128"/>
      <c r="D15" s="129"/>
      <c r="E15" s="111">
        <v>0</v>
      </c>
      <c r="F15" s="71"/>
      <c r="G15" s="73">
        <f t="shared" si="1"/>
        <v>0</v>
      </c>
      <c r="H15" s="90">
        <v>0</v>
      </c>
      <c r="I15" s="86"/>
      <c r="J15" s="5"/>
      <c r="K15" s="5"/>
      <c r="L15" s="5"/>
      <c r="M15" s="8"/>
      <c r="N15" s="8"/>
    </row>
    <row r="16" spans="1:14" ht="15.4" customHeight="1" thickBot="1">
      <c r="A16" s="92" t="s">
        <v>16</v>
      </c>
      <c r="B16" s="68">
        <v>7.3000000000000007</v>
      </c>
      <c r="C16" s="128">
        <v>36.75</v>
      </c>
      <c r="D16" s="129"/>
      <c r="E16" s="110">
        <v>8</v>
      </c>
      <c r="F16" s="71">
        <f t="shared" si="0"/>
        <v>321.19499999999999</v>
      </c>
      <c r="G16" s="73">
        <f t="shared" si="1"/>
        <v>0</v>
      </c>
      <c r="H16" s="85">
        <v>321.2</v>
      </c>
      <c r="I16" s="86"/>
      <c r="J16" s="5"/>
      <c r="K16" s="5"/>
      <c r="L16" s="5"/>
    </row>
    <row r="17" spans="1:12" ht="15.4" customHeight="1" thickBot="1">
      <c r="A17" s="92" t="s">
        <v>97</v>
      </c>
      <c r="B17" s="68">
        <v>459.25</v>
      </c>
      <c r="C17" s="128">
        <v>4.7300000000000004</v>
      </c>
      <c r="D17" s="129">
        <v>7.5</v>
      </c>
      <c r="E17" s="110">
        <v>460</v>
      </c>
      <c r="F17" s="71">
        <f t="shared" si="0"/>
        <v>2377.0615000000003</v>
      </c>
      <c r="G17" s="73">
        <f t="shared" si="1"/>
        <v>3769.125</v>
      </c>
      <c r="H17" s="124">
        <v>2377.06</v>
      </c>
      <c r="I17" s="86"/>
      <c r="J17" s="5"/>
      <c r="K17" s="5"/>
      <c r="L17" s="5"/>
    </row>
    <row r="18" spans="1:12" ht="15.4" customHeight="1" thickBot="1">
      <c r="A18" s="92" t="s">
        <v>17</v>
      </c>
      <c r="B18" s="68">
        <v>24.875</v>
      </c>
      <c r="C18" s="128">
        <v>115</v>
      </c>
      <c r="D18" s="129">
        <v>65</v>
      </c>
      <c r="E18" s="110">
        <v>25</v>
      </c>
      <c r="F18" s="71">
        <f t="shared" si="0"/>
        <v>3140.9375</v>
      </c>
      <c r="G18" s="73">
        <f t="shared" si="1"/>
        <v>1775.3125</v>
      </c>
      <c r="H18" s="79">
        <v>1775.31</v>
      </c>
      <c r="I18" s="86"/>
      <c r="J18" s="5"/>
      <c r="K18" s="5"/>
      <c r="L18" s="43"/>
    </row>
    <row r="19" spans="1:12" ht="15.4" customHeight="1" thickBot="1">
      <c r="A19" s="92" t="s">
        <v>75</v>
      </c>
      <c r="B19" s="68">
        <v>1.25</v>
      </c>
      <c r="C19" s="128">
        <v>509</v>
      </c>
      <c r="D19" s="129">
        <v>509</v>
      </c>
      <c r="E19" s="110">
        <v>2</v>
      </c>
      <c r="F19" s="71">
        <f t="shared" si="0"/>
        <v>1112.165</v>
      </c>
      <c r="G19" s="73">
        <f t="shared" si="1"/>
        <v>1112.165</v>
      </c>
      <c r="H19" s="79">
        <v>1112.17</v>
      </c>
      <c r="I19" s="86"/>
      <c r="J19" s="5"/>
      <c r="K19" s="5"/>
      <c r="L19" s="43"/>
    </row>
    <row r="20" spans="1:12" ht="15.4" customHeight="1" thickBot="1">
      <c r="A20" s="92" t="s">
        <v>86</v>
      </c>
      <c r="B20" s="68">
        <v>9.9700000000000006</v>
      </c>
      <c r="C20" s="128"/>
      <c r="D20" s="129"/>
      <c r="E20" s="110">
        <v>10</v>
      </c>
      <c r="F20" s="71"/>
      <c r="G20" s="73"/>
      <c r="H20" s="79"/>
      <c r="I20" s="86"/>
      <c r="J20" s="5"/>
      <c r="K20" s="5"/>
      <c r="L20" s="43"/>
    </row>
    <row r="21" spans="1:12" ht="15.4" customHeight="1" thickBot="1">
      <c r="A21" s="92" t="s">
        <v>18</v>
      </c>
      <c r="B21" s="68">
        <v>5.2225000000000001</v>
      </c>
      <c r="C21" s="128">
        <v>310.22000000000003</v>
      </c>
      <c r="D21" s="129">
        <v>235</v>
      </c>
      <c r="E21" s="110">
        <v>6</v>
      </c>
      <c r="F21" s="71">
        <f t="shared" si="0"/>
        <v>2033.4921000000002</v>
      </c>
      <c r="G21" s="73">
        <f t="shared" si="1"/>
        <v>1540.425</v>
      </c>
      <c r="H21" s="82">
        <v>1540.43</v>
      </c>
      <c r="I21" s="86"/>
      <c r="J21" s="5"/>
      <c r="K21" s="5"/>
      <c r="L21" s="5"/>
    </row>
    <row r="22" spans="1:12" ht="15.4" customHeight="1" thickBot="1">
      <c r="A22" s="92" t="s">
        <v>102</v>
      </c>
      <c r="B22" s="68">
        <v>5.6467499999999999</v>
      </c>
      <c r="C22" s="128"/>
      <c r="D22" s="129">
        <v>269.01</v>
      </c>
      <c r="E22" s="110">
        <v>7.5</v>
      </c>
      <c r="F22" s="71"/>
      <c r="G22" s="73">
        <f t="shared" si="1"/>
        <v>2204.2006874999997</v>
      </c>
      <c r="H22" s="82">
        <v>2204.1999999999998</v>
      </c>
      <c r="I22" s="86"/>
      <c r="J22" s="5"/>
      <c r="K22" s="5"/>
      <c r="L22" s="5"/>
    </row>
    <row r="23" spans="1:12" ht="15.4" customHeight="1" thickBot="1">
      <c r="A23" s="92" t="s">
        <v>19</v>
      </c>
      <c r="B23" s="68">
        <v>30.416500000000006</v>
      </c>
      <c r="C23" s="128"/>
      <c r="D23" s="129">
        <v>37</v>
      </c>
      <c r="E23" s="110">
        <v>32.5</v>
      </c>
      <c r="F23" s="71">
        <f t="shared" si="0"/>
        <v>0</v>
      </c>
      <c r="G23" s="73">
        <f t="shared" si="1"/>
        <v>1313.73125</v>
      </c>
      <c r="H23" s="79">
        <v>1313.73</v>
      </c>
      <c r="I23" s="86"/>
      <c r="J23" s="5"/>
      <c r="K23" s="5"/>
      <c r="L23" s="5"/>
    </row>
    <row r="24" spans="1:12" ht="15.4" customHeight="1" thickBot="1">
      <c r="A24" s="92" t="s">
        <v>95</v>
      </c>
      <c r="B24" s="68">
        <v>319.64999999999998</v>
      </c>
      <c r="C24" s="128">
        <v>7.1839000000000004</v>
      </c>
      <c r="D24" s="129">
        <v>7.1839000000000004</v>
      </c>
      <c r="E24" s="110">
        <v>348</v>
      </c>
      <c r="F24" s="71">
        <f t="shared" si="0"/>
        <v>2731.2469410000003</v>
      </c>
      <c r="G24" s="73">
        <f t="shared" si="1"/>
        <v>2731.2469410000003</v>
      </c>
      <c r="H24" s="95">
        <v>2731.25</v>
      </c>
      <c r="I24" s="88" t="s">
        <v>94</v>
      </c>
      <c r="J24" s="5"/>
      <c r="K24" s="5"/>
      <c r="L24" s="5"/>
    </row>
    <row r="25" spans="1:12" ht="15.4" customHeight="1" thickBot="1">
      <c r="A25" s="92" t="s">
        <v>20</v>
      </c>
      <c r="B25" s="68">
        <v>4.68</v>
      </c>
      <c r="C25" s="128"/>
      <c r="D25" s="129">
        <v>25</v>
      </c>
      <c r="E25" s="111">
        <v>5</v>
      </c>
      <c r="F25" s="71">
        <f t="shared" si="0"/>
        <v>0</v>
      </c>
      <c r="G25" s="73">
        <f t="shared" si="1"/>
        <v>136.5625</v>
      </c>
      <c r="H25" s="82">
        <v>136.56</v>
      </c>
      <c r="I25" s="86"/>
      <c r="J25" s="5"/>
      <c r="K25" s="5"/>
      <c r="L25" s="5"/>
    </row>
    <row r="26" spans="1:12" ht="15.4" customHeight="1" thickBot="1">
      <c r="A26" s="92" t="s">
        <v>96</v>
      </c>
      <c r="B26" s="68">
        <v>5.16</v>
      </c>
      <c r="C26" s="131">
        <v>212</v>
      </c>
      <c r="D26" s="129"/>
      <c r="E26" s="111">
        <v>6</v>
      </c>
      <c r="F26" s="72">
        <f t="shared" si="0"/>
        <v>1389.66</v>
      </c>
      <c r="G26" s="73"/>
      <c r="H26" s="81">
        <v>1389.66</v>
      </c>
      <c r="I26" s="86"/>
      <c r="J26" s="5"/>
      <c r="K26" s="5"/>
      <c r="L26" s="5"/>
    </row>
    <row r="27" spans="1:12" ht="15.4" customHeight="1" thickBot="1">
      <c r="A27" s="92" t="s">
        <v>21</v>
      </c>
      <c r="B27" s="68">
        <v>60.746250000000003</v>
      </c>
      <c r="C27" s="128"/>
      <c r="D27" s="129">
        <v>62.4</v>
      </c>
      <c r="E27" s="110">
        <v>65</v>
      </c>
      <c r="F27" s="71">
        <f t="shared" si="0"/>
        <v>0</v>
      </c>
      <c r="G27" s="73">
        <f t="shared" si="1"/>
        <v>4431.18</v>
      </c>
      <c r="H27" s="123">
        <v>4431.18</v>
      </c>
      <c r="I27" s="88"/>
      <c r="J27" s="5"/>
      <c r="K27" s="5"/>
      <c r="L27" s="5"/>
    </row>
    <row r="28" spans="1:12" ht="15.4" customHeight="1" thickBot="1">
      <c r="A28" s="92" t="s">
        <v>22</v>
      </c>
      <c r="B28" s="68">
        <v>15.71</v>
      </c>
      <c r="C28" s="128">
        <v>283</v>
      </c>
      <c r="D28" s="129">
        <v>283</v>
      </c>
      <c r="E28" s="110">
        <v>20</v>
      </c>
      <c r="F28" s="71">
        <f t="shared" si="0"/>
        <v>6183.55</v>
      </c>
      <c r="G28" s="73">
        <f t="shared" si="1"/>
        <v>6183.55</v>
      </c>
      <c r="H28" s="83">
        <v>6183.55</v>
      </c>
      <c r="I28" s="86"/>
      <c r="J28" s="5"/>
      <c r="K28" s="5"/>
      <c r="L28" s="5"/>
    </row>
    <row r="29" spans="1:12" ht="15.4" customHeight="1" thickBot="1">
      <c r="A29" s="92" t="s">
        <v>31</v>
      </c>
      <c r="B29" s="68">
        <v>111.97499999999999</v>
      </c>
      <c r="C29" s="128">
        <v>68.900000000000006</v>
      </c>
      <c r="D29" s="129">
        <v>68.900000000000006</v>
      </c>
      <c r="E29" s="110">
        <v>108</v>
      </c>
      <c r="F29" s="71">
        <f t="shared" si="0"/>
        <v>8129.5110000000013</v>
      </c>
      <c r="G29" s="107">
        <f t="shared" si="1"/>
        <v>8129.5110000000013</v>
      </c>
      <c r="H29" s="95">
        <v>8129.51</v>
      </c>
      <c r="I29" s="86" t="s">
        <v>94</v>
      </c>
      <c r="J29" s="5"/>
      <c r="K29" s="5"/>
      <c r="L29" s="5"/>
    </row>
    <row r="30" spans="1:12" ht="15.4" customHeight="1" thickBot="1">
      <c r="A30" s="92" t="s">
        <v>88</v>
      </c>
      <c r="B30" s="68">
        <v>28.39</v>
      </c>
      <c r="C30" s="128"/>
      <c r="D30" s="129">
        <v>99.3</v>
      </c>
      <c r="E30" s="110">
        <v>30</v>
      </c>
      <c r="F30" s="71">
        <f t="shared" si="0"/>
        <v>0</v>
      </c>
      <c r="G30" s="73">
        <f t="shared" si="1"/>
        <v>3254.5574999999999</v>
      </c>
      <c r="H30" s="82">
        <v>3254.56</v>
      </c>
      <c r="I30" s="86"/>
      <c r="J30" s="5"/>
      <c r="K30" s="5"/>
      <c r="L30" s="5"/>
    </row>
    <row r="31" spans="1:12" ht="15.4" customHeight="1" thickBot="1">
      <c r="A31" s="92" t="s">
        <v>55</v>
      </c>
      <c r="B31" s="68">
        <v>409.53999999999996</v>
      </c>
      <c r="C31" s="128">
        <v>6.21</v>
      </c>
      <c r="D31" s="129">
        <v>6.21</v>
      </c>
      <c r="E31" s="110">
        <v>400</v>
      </c>
      <c r="F31" s="71">
        <f t="shared" si="0"/>
        <v>2713.77</v>
      </c>
      <c r="G31" s="73">
        <f t="shared" si="1"/>
        <v>2713.77</v>
      </c>
      <c r="H31" s="83">
        <v>2713.77</v>
      </c>
      <c r="I31" s="88"/>
      <c r="J31" s="5"/>
      <c r="K31" s="5"/>
      <c r="L31" s="5"/>
    </row>
    <row r="32" spans="1:12" ht="15.4" customHeight="1" thickBot="1">
      <c r="A32" s="92" t="s">
        <v>37</v>
      </c>
      <c r="B32" s="68">
        <v>21.330019999999998</v>
      </c>
      <c r="C32" s="128">
        <v>160</v>
      </c>
      <c r="D32" s="129">
        <v>160</v>
      </c>
      <c r="E32" s="110">
        <v>30</v>
      </c>
      <c r="F32" s="71">
        <f t="shared" si="0"/>
        <v>5244</v>
      </c>
      <c r="G32" s="73">
        <f t="shared" si="1"/>
        <v>5244</v>
      </c>
      <c r="H32" s="95">
        <v>5244</v>
      </c>
      <c r="I32" s="86" t="s">
        <v>94</v>
      </c>
      <c r="J32" s="5"/>
      <c r="K32" s="5"/>
      <c r="L32" s="5"/>
    </row>
    <row r="33" spans="1:12" ht="15.4" customHeight="1" thickBot="1">
      <c r="A33" s="92" t="s">
        <v>23</v>
      </c>
      <c r="B33" s="68">
        <v>0</v>
      </c>
      <c r="C33" s="128">
        <v>19.2</v>
      </c>
      <c r="D33" s="129">
        <v>27</v>
      </c>
      <c r="E33" s="110">
        <v>0</v>
      </c>
      <c r="F33" s="71">
        <f t="shared" si="0"/>
        <v>0</v>
      </c>
      <c r="G33" s="73">
        <f t="shared" si="1"/>
        <v>0</v>
      </c>
      <c r="H33" s="90">
        <v>0</v>
      </c>
      <c r="I33" s="86"/>
      <c r="J33" s="5"/>
      <c r="K33" s="5"/>
      <c r="L33" s="5"/>
    </row>
    <row r="34" spans="1:12" ht="15.4" customHeight="1" thickBot="1">
      <c r="A34" s="93" t="s">
        <v>24</v>
      </c>
      <c r="B34" s="68">
        <v>0</v>
      </c>
      <c r="C34" s="128">
        <v>300</v>
      </c>
      <c r="D34" s="129">
        <v>350</v>
      </c>
      <c r="E34" s="110">
        <v>0</v>
      </c>
      <c r="F34" s="71">
        <f t="shared" si="0"/>
        <v>0</v>
      </c>
      <c r="G34" s="73">
        <f t="shared" si="1"/>
        <v>0</v>
      </c>
      <c r="H34" s="90">
        <v>0</v>
      </c>
      <c r="I34" s="86"/>
      <c r="J34" s="5"/>
      <c r="K34" s="5"/>
      <c r="L34" s="5"/>
    </row>
    <row r="35" spans="1:12" ht="15.4" customHeight="1" thickBot="1">
      <c r="A35" s="93" t="s">
        <v>67</v>
      </c>
      <c r="B35" s="68">
        <v>0</v>
      </c>
      <c r="C35" s="132">
        <v>10.08</v>
      </c>
      <c r="D35" s="133">
        <v>10.08</v>
      </c>
      <c r="E35" s="112">
        <v>0</v>
      </c>
      <c r="F35" s="71">
        <f t="shared" si="0"/>
        <v>0</v>
      </c>
      <c r="G35" s="73">
        <f t="shared" si="1"/>
        <v>0</v>
      </c>
      <c r="H35" s="90">
        <v>0</v>
      </c>
      <c r="I35" s="86"/>
      <c r="J35" s="5"/>
      <c r="K35" s="5"/>
      <c r="L35" s="5"/>
    </row>
    <row r="36" spans="1:12" ht="15.4" customHeight="1" thickBot="1">
      <c r="A36" s="93" t="s">
        <v>77</v>
      </c>
      <c r="B36" s="68">
        <v>1.7170000000000001</v>
      </c>
      <c r="C36" s="132">
        <v>1470</v>
      </c>
      <c r="D36" s="133">
        <v>1470</v>
      </c>
      <c r="E36" s="110">
        <v>2</v>
      </c>
      <c r="F36" s="71">
        <f t="shared" si="0"/>
        <v>3211.9500000000003</v>
      </c>
      <c r="G36" s="73">
        <f t="shared" si="1"/>
        <v>3211.9500000000003</v>
      </c>
      <c r="H36" s="108">
        <v>3211.95</v>
      </c>
      <c r="I36" s="5" t="s">
        <v>94</v>
      </c>
      <c r="K36" s="5"/>
      <c r="L36" s="5"/>
    </row>
    <row r="37" spans="1:12" ht="15.6" customHeight="1" thickBot="1">
      <c r="A37" s="93" t="s">
        <v>26</v>
      </c>
      <c r="B37" s="68">
        <v>12.5</v>
      </c>
      <c r="C37" s="128">
        <v>31.33</v>
      </c>
      <c r="D37" s="129"/>
      <c r="E37" s="110">
        <v>12.5</v>
      </c>
      <c r="F37" s="71">
        <f>(C37*E37*1.0925)</f>
        <v>427.85031250000003</v>
      </c>
      <c r="G37" s="73">
        <f>(E37*D37*1.0925)</f>
        <v>0</v>
      </c>
      <c r="H37" s="85">
        <v>427.85</v>
      </c>
      <c r="I37" s="100"/>
    </row>
    <row r="38" spans="1:12" ht="15.6" customHeight="1" thickBot="1">
      <c r="A38" s="93" t="s">
        <v>52</v>
      </c>
      <c r="B38" s="68">
        <v>2.59375</v>
      </c>
      <c r="C38" s="128"/>
      <c r="D38" s="129">
        <v>40</v>
      </c>
      <c r="E38" s="110">
        <v>3</v>
      </c>
      <c r="F38" s="71">
        <f t="shared" si="0"/>
        <v>0</v>
      </c>
      <c r="G38" s="73">
        <f t="shared" si="1"/>
        <v>131.1</v>
      </c>
      <c r="H38" s="82">
        <v>131.1</v>
      </c>
      <c r="I38" s="100"/>
    </row>
    <row r="39" spans="1:12" ht="15.6" customHeight="1" thickBot="1">
      <c r="A39" s="93" t="s">
        <v>51</v>
      </c>
      <c r="B39" s="68">
        <v>14.865</v>
      </c>
      <c r="C39" s="128">
        <v>110</v>
      </c>
      <c r="D39" s="129">
        <v>155</v>
      </c>
      <c r="E39" s="110">
        <v>15</v>
      </c>
      <c r="F39" s="71">
        <f t="shared" si="0"/>
        <v>1802.625</v>
      </c>
      <c r="G39" s="73">
        <f t="shared" si="1"/>
        <v>2540.0625</v>
      </c>
      <c r="H39" s="95">
        <v>1802.63</v>
      </c>
      <c r="I39" s="100" t="s">
        <v>93</v>
      </c>
    </row>
    <row r="40" spans="1:12" ht="15.6" customHeight="1" thickBot="1">
      <c r="A40" s="93" t="s">
        <v>100</v>
      </c>
      <c r="B40" s="68">
        <v>113</v>
      </c>
      <c r="C40" s="128">
        <v>17.14</v>
      </c>
      <c r="D40" s="129"/>
      <c r="E40" s="110">
        <v>113</v>
      </c>
      <c r="F40" s="71">
        <f t="shared" si="0"/>
        <v>2115.9758500000003</v>
      </c>
      <c r="G40" s="73">
        <f t="shared" si="1"/>
        <v>0</v>
      </c>
      <c r="H40" s="84">
        <v>2115.98</v>
      </c>
      <c r="I40" s="100"/>
    </row>
    <row r="41" spans="1:12" ht="15.6" customHeight="1" thickBot="1">
      <c r="A41" s="93" t="s">
        <v>99</v>
      </c>
      <c r="B41" s="68">
        <v>10.47</v>
      </c>
      <c r="C41" s="128">
        <v>82.58</v>
      </c>
      <c r="D41" s="129"/>
      <c r="E41" s="110">
        <v>12.5</v>
      </c>
      <c r="F41" s="71">
        <f t="shared" si="0"/>
        <v>1127.733125</v>
      </c>
      <c r="G41" s="73">
        <f t="shared" si="1"/>
        <v>0</v>
      </c>
      <c r="H41" s="84">
        <v>1127.73</v>
      </c>
      <c r="I41" s="100"/>
    </row>
    <row r="42" spans="1:12" ht="15.6" customHeight="1" thickBot="1">
      <c r="A42" s="93" t="s">
        <v>87</v>
      </c>
      <c r="B42" s="68">
        <v>3.3282031250000004</v>
      </c>
      <c r="C42" s="128">
        <v>140</v>
      </c>
      <c r="D42" s="129"/>
      <c r="E42" s="110">
        <v>4</v>
      </c>
      <c r="F42" s="71">
        <f t="shared" si="0"/>
        <v>611.80000000000007</v>
      </c>
      <c r="G42" s="73">
        <f t="shared" si="1"/>
        <v>0</v>
      </c>
      <c r="H42" s="84">
        <v>611.79999999999995</v>
      </c>
      <c r="I42" s="100"/>
    </row>
    <row r="43" spans="1:12" ht="15.6" customHeight="1" thickBot="1">
      <c r="A43" s="93" t="s">
        <v>70</v>
      </c>
      <c r="B43" s="68">
        <v>5.5</v>
      </c>
      <c r="C43" s="128">
        <v>50</v>
      </c>
      <c r="D43" s="129">
        <v>50</v>
      </c>
      <c r="E43" s="110">
        <v>6</v>
      </c>
      <c r="F43" s="71">
        <f t="shared" si="0"/>
        <v>327.75</v>
      </c>
      <c r="G43" s="73">
        <f t="shared" si="1"/>
        <v>327.75</v>
      </c>
      <c r="H43" s="83">
        <v>327.75</v>
      </c>
      <c r="I43" s="100"/>
    </row>
    <row r="44" spans="1:12" ht="13.5" thickBot="1">
      <c r="A44" s="93" t="s">
        <v>27</v>
      </c>
      <c r="B44" s="68">
        <v>0.66000000000000014</v>
      </c>
      <c r="C44" s="128">
        <v>111.2</v>
      </c>
      <c r="D44" s="129"/>
      <c r="E44" s="110">
        <v>2.5</v>
      </c>
      <c r="F44" s="71">
        <f t="shared" si="0"/>
        <v>303.71500000000003</v>
      </c>
      <c r="G44" s="73">
        <f t="shared" si="1"/>
        <v>0</v>
      </c>
      <c r="H44" s="83">
        <v>303.72000000000003</v>
      </c>
      <c r="I44" s="100"/>
    </row>
    <row r="45" spans="1:12" ht="13.5" thickBot="1">
      <c r="A45" s="94" t="s">
        <v>79</v>
      </c>
      <c r="B45" s="68">
        <v>29.83</v>
      </c>
      <c r="C45" s="128"/>
      <c r="D45" s="129">
        <v>135</v>
      </c>
      <c r="E45" s="110">
        <v>30</v>
      </c>
      <c r="F45" s="71">
        <f t="shared" si="0"/>
        <v>0</v>
      </c>
      <c r="G45" s="73">
        <f t="shared" si="1"/>
        <v>4424.625</v>
      </c>
      <c r="H45" s="79">
        <v>4424.63</v>
      </c>
      <c r="I45" s="137" t="s">
        <v>103</v>
      </c>
    </row>
    <row r="46" spans="1:12" ht="19.5" thickTop="1" thickBot="1">
      <c r="A46" s="63"/>
      <c r="B46" s="74"/>
      <c r="C46" s="134"/>
      <c r="D46" s="134"/>
      <c r="E46" s="75" t="s">
        <v>34</v>
      </c>
      <c r="F46" s="76">
        <f>SUM(F3:F12,F14:F25,F27:F45)</f>
        <v>57720.251553499998</v>
      </c>
      <c r="G46" s="77">
        <f>SUM(G4,G6:G45)</f>
        <v>69583.261128499988</v>
      </c>
      <c r="H46" s="78">
        <f>SUM(H3:H45)</f>
        <v>80334.670000000013</v>
      </c>
      <c r="I46" s="136">
        <f>H7+H14+H24+H29+H32+H36+H39</f>
        <v>31887.02</v>
      </c>
    </row>
    <row r="47" spans="1:12" ht="13.5" thickTop="1">
      <c r="A47" s="63"/>
      <c r="B47" s="74"/>
      <c r="C47" s="134"/>
      <c r="D47" s="134"/>
      <c r="E47" s="63"/>
      <c r="F47" s="65">
        <f>F4+F17+F11+F12+F16+F32+F29+F24+F36+F37+F39+F40+F41+F42+F43+F44+F31+F28</f>
        <v>40665.976953500001</v>
      </c>
      <c r="G47" s="64">
        <f>G10+G18+G21+G19+G14+G22+G23+G45+G25+G30+G38+G7+G27</f>
        <v>31222.639437500002</v>
      </c>
    </row>
    <row r="48" spans="1:12">
      <c r="H48" s="87"/>
    </row>
    <row r="49" spans="8:8">
      <c r="H49" s="88"/>
    </row>
  </sheetData>
  <mergeCells count="1">
    <mergeCell ref="A1:H1"/>
  </mergeCells>
  <phoneticPr fontId="0" type="noConversion"/>
  <printOptions horizontalCentered="1" gridLines="1"/>
  <pageMargins left="0.25" right="0.25" top="0.25" bottom="0.25" header="0.5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0"/>
  <sheetViews>
    <sheetView tabSelected="1" zoomScale="75" zoomScaleNormal="75" workbookViewId="0">
      <pane ySplit="1275" topLeftCell="A37" activePane="bottomLeft"/>
      <selection sqref="A1:T1"/>
      <selection pane="bottomLeft" activeCell="P50" sqref="P50"/>
    </sheetView>
  </sheetViews>
  <sheetFormatPr defaultRowHeight="15"/>
  <cols>
    <col min="1" max="1" width="24" style="10" customWidth="1"/>
    <col min="2" max="2" width="11.5703125" style="23" customWidth="1"/>
    <col min="3" max="3" width="9.42578125" style="23" customWidth="1"/>
    <col min="4" max="4" width="7.7109375" style="23" customWidth="1"/>
    <col min="5" max="5" width="8.85546875" style="23" customWidth="1"/>
    <col min="6" max="6" width="9.5703125" style="23" customWidth="1"/>
    <col min="7" max="7" width="9.7109375" style="23" customWidth="1"/>
    <col min="8" max="8" width="9.28515625" style="23" customWidth="1"/>
    <col min="9" max="9" width="8.85546875" style="23" customWidth="1"/>
    <col min="10" max="10" width="9.42578125" style="23" customWidth="1"/>
    <col min="11" max="11" width="8.42578125" style="23" customWidth="1"/>
    <col min="12" max="12" width="11.5703125" style="23" customWidth="1"/>
    <col min="13" max="13" width="11.140625" style="23" bestFit="1" customWidth="1"/>
    <col min="14" max="14" width="9.85546875" style="23" customWidth="1"/>
    <col min="15" max="15" width="15.42578125" style="23" customWidth="1"/>
    <col min="16" max="16" width="9.28515625" style="23" customWidth="1"/>
    <col min="17" max="17" width="13.7109375" style="23" customWidth="1"/>
    <col min="18" max="18" width="10.7109375" style="23" customWidth="1"/>
    <col min="19" max="19" width="12.140625" style="121" customWidth="1"/>
    <col min="20" max="20" width="11.28515625" style="10" customWidth="1"/>
    <col min="21" max="21" width="10.42578125" style="23" customWidth="1"/>
    <col min="22" max="22" width="9.140625" style="10" customWidth="1"/>
    <col min="23" max="16384" width="9.140625" style="10"/>
  </cols>
  <sheetData>
    <row r="1" spans="1:23" ht="24" customHeight="1">
      <c r="A1" s="139" t="s">
        <v>91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9"/>
    </row>
    <row r="2" spans="1:23" s="15" customFormat="1" ht="54" customHeight="1" thickBot="1">
      <c r="A2" s="11"/>
      <c r="B2" s="89" t="s">
        <v>3</v>
      </c>
      <c r="C2" s="89" t="s">
        <v>50</v>
      </c>
      <c r="D2" s="89" t="s">
        <v>5</v>
      </c>
      <c r="E2" s="89" t="s">
        <v>1</v>
      </c>
      <c r="F2" s="89" t="s">
        <v>11</v>
      </c>
      <c r="G2" s="89" t="s">
        <v>2</v>
      </c>
      <c r="H2" s="89" t="s">
        <v>6</v>
      </c>
      <c r="I2" s="89" t="s">
        <v>7</v>
      </c>
      <c r="J2" s="89" t="s">
        <v>12</v>
      </c>
      <c r="K2" s="12" t="s">
        <v>8</v>
      </c>
      <c r="L2" s="12" t="s">
        <v>4</v>
      </c>
      <c r="M2" s="12"/>
      <c r="N2" s="13" t="s">
        <v>10</v>
      </c>
      <c r="O2" s="13" t="s">
        <v>33</v>
      </c>
      <c r="P2" s="12" t="s">
        <v>36</v>
      </c>
      <c r="Q2" s="12" t="s">
        <v>89</v>
      </c>
      <c r="R2" s="12" t="s">
        <v>43</v>
      </c>
      <c r="S2" s="89" t="s">
        <v>9</v>
      </c>
      <c r="T2" s="141" t="s">
        <v>90</v>
      </c>
      <c r="U2" s="141"/>
      <c r="V2" s="14"/>
    </row>
    <row r="3" spans="1:23" ht="16.5" thickBot="1">
      <c r="A3" s="47" t="s">
        <v>56</v>
      </c>
      <c r="B3" s="16"/>
      <c r="C3" s="16"/>
      <c r="D3" s="16"/>
      <c r="E3" s="16">
        <v>12.75</v>
      </c>
      <c r="F3" s="16"/>
      <c r="G3" s="16"/>
      <c r="H3" s="16"/>
      <c r="I3" s="16"/>
      <c r="J3" s="16"/>
      <c r="K3" s="16">
        <v>2</v>
      </c>
      <c r="L3" s="16">
        <v>3.45</v>
      </c>
      <c r="M3" s="16"/>
      <c r="N3" s="16">
        <f t="shared" ref="N3:N10" si="0">SUM(B3:L3)</f>
        <v>18.2</v>
      </c>
      <c r="O3" s="17">
        <f t="shared" ref="O3:O45" si="1">N3*S3*1.0925</f>
        <v>374.60514000000001</v>
      </c>
      <c r="P3" s="113">
        <v>3.5</v>
      </c>
      <c r="Q3" s="17">
        <f t="shared" ref="Q3:Q45" si="2">SUM(P3*S3)</f>
        <v>65.94</v>
      </c>
      <c r="R3" s="16">
        <f>(N3-P3)</f>
        <v>14.7</v>
      </c>
      <c r="S3" s="101">
        <v>18.84</v>
      </c>
      <c r="T3" s="96">
        <v>15</v>
      </c>
      <c r="U3" s="102" t="s">
        <v>44</v>
      </c>
    </row>
    <row r="4" spans="1:23" s="21" customFormat="1" ht="16.5" thickBot="1">
      <c r="A4" s="46" t="s">
        <v>14</v>
      </c>
      <c r="B4" s="18">
        <f>[1]Greens!$R$3</f>
        <v>9.0625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6">
        <f t="shared" si="0"/>
        <v>9.0625</v>
      </c>
      <c r="O4" s="17">
        <f t="shared" si="1"/>
        <v>600.18535937499996</v>
      </c>
      <c r="P4" s="45">
        <v>2.5</v>
      </c>
      <c r="Q4" s="67">
        <f t="shared" si="2"/>
        <v>151.54999999999998</v>
      </c>
      <c r="R4" s="66">
        <f t="shared" ref="R4:R45" si="3">(N4-P4)</f>
        <v>6.5625</v>
      </c>
      <c r="S4" s="115">
        <v>60.62</v>
      </c>
      <c r="T4" s="97">
        <v>7.5</v>
      </c>
      <c r="U4" s="103" t="s">
        <v>44</v>
      </c>
      <c r="V4" s="19"/>
      <c r="W4" s="20"/>
    </row>
    <row r="5" spans="1:23" s="21" customFormat="1" ht="16.5" thickBot="1">
      <c r="A5" s="46" t="s">
        <v>68</v>
      </c>
      <c r="B5" s="18"/>
      <c r="C5" s="18"/>
      <c r="D5" s="18"/>
      <c r="E5" s="18"/>
      <c r="F5" s="18"/>
      <c r="G5" s="18">
        <v>15.3</v>
      </c>
      <c r="H5" s="18">
        <v>7.3</v>
      </c>
      <c r="I5" s="18">
        <v>1.75</v>
      </c>
      <c r="J5" s="18">
        <v>63.8</v>
      </c>
      <c r="K5" s="18"/>
      <c r="L5" s="18"/>
      <c r="M5" s="18"/>
      <c r="N5" s="16">
        <f t="shared" si="0"/>
        <v>88.15</v>
      </c>
      <c r="O5" s="17">
        <f t="shared" si="1"/>
        <v>4040.9105950000003</v>
      </c>
      <c r="P5" s="45">
        <v>0</v>
      </c>
      <c r="Q5" s="67">
        <f t="shared" si="2"/>
        <v>0</v>
      </c>
      <c r="R5" s="66">
        <f t="shared" si="3"/>
        <v>88.15</v>
      </c>
      <c r="S5" s="115">
        <v>41.96</v>
      </c>
      <c r="T5" s="97">
        <v>90</v>
      </c>
      <c r="U5" s="103" t="s">
        <v>44</v>
      </c>
      <c r="V5" s="19"/>
      <c r="W5" s="20"/>
    </row>
    <row r="6" spans="1:23" s="21" customFormat="1" ht="16.5" thickBot="1">
      <c r="A6" s="46" t="s">
        <v>53</v>
      </c>
      <c r="B6" s="18">
        <v>26.62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6">
        <f t="shared" si="0"/>
        <v>26.62</v>
      </c>
      <c r="O6" s="17">
        <f t="shared" si="1"/>
        <v>407.73454700000002</v>
      </c>
      <c r="P6" s="45">
        <v>160</v>
      </c>
      <c r="Q6" s="67">
        <f t="shared" si="2"/>
        <v>2243.1999999999998</v>
      </c>
      <c r="R6" s="66">
        <v>0</v>
      </c>
      <c r="S6" s="115">
        <v>14.02</v>
      </c>
      <c r="T6" s="97">
        <v>0</v>
      </c>
      <c r="U6" s="103" t="s">
        <v>46</v>
      </c>
      <c r="V6" s="19"/>
      <c r="W6" s="20"/>
    </row>
    <row r="7" spans="1:23" s="21" customFormat="1" ht="16.5" thickBot="1">
      <c r="A7" s="46" t="s">
        <v>66</v>
      </c>
      <c r="B7" s="18">
        <v>58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6">
        <f t="shared" si="0"/>
        <v>58</v>
      </c>
      <c r="O7" s="17">
        <f t="shared" si="1"/>
        <v>491.07875000000001</v>
      </c>
      <c r="P7" s="45">
        <v>70</v>
      </c>
      <c r="Q7" s="67">
        <f t="shared" si="2"/>
        <v>542.5</v>
      </c>
      <c r="R7" s="66">
        <v>0</v>
      </c>
      <c r="S7" s="115">
        <v>7.75</v>
      </c>
      <c r="T7" s="97">
        <v>0</v>
      </c>
      <c r="U7" s="103" t="s">
        <v>46</v>
      </c>
      <c r="V7" s="19"/>
      <c r="W7" s="20"/>
    </row>
    <row r="8" spans="1:23" ht="16.5" thickBot="1">
      <c r="A8" s="46" t="s">
        <v>54</v>
      </c>
      <c r="B8" s="18"/>
      <c r="C8" s="18"/>
      <c r="D8" s="18"/>
      <c r="E8" s="18"/>
      <c r="F8" s="18"/>
      <c r="G8" s="61"/>
      <c r="H8" s="61"/>
      <c r="I8" s="18"/>
      <c r="J8" s="61"/>
      <c r="K8" s="45">
        <v>4.5</v>
      </c>
      <c r="L8" s="18"/>
      <c r="M8" s="18"/>
      <c r="N8" s="16">
        <f t="shared" si="0"/>
        <v>4.5</v>
      </c>
      <c r="O8" s="17">
        <f t="shared" si="1"/>
        <v>698.10750000000007</v>
      </c>
      <c r="P8" s="45">
        <v>4</v>
      </c>
      <c r="Q8" s="67">
        <f t="shared" si="2"/>
        <v>568</v>
      </c>
      <c r="R8" s="66">
        <f t="shared" si="3"/>
        <v>0.5</v>
      </c>
      <c r="S8" s="115">
        <v>142</v>
      </c>
      <c r="T8" s="97">
        <v>0</v>
      </c>
      <c r="U8" s="103" t="s">
        <v>44</v>
      </c>
      <c r="W8" s="22"/>
    </row>
    <row r="9" spans="1:23" ht="16.5" thickBot="1">
      <c r="A9" s="46" t="s">
        <v>101</v>
      </c>
      <c r="B9" s="18"/>
      <c r="C9" s="18"/>
      <c r="D9" s="18"/>
      <c r="E9" s="18"/>
      <c r="F9" s="18"/>
      <c r="G9" s="116">
        <v>16</v>
      </c>
      <c r="H9" s="61"/>
      <c r="I9" s="18"/>
      <c r="J9" s="61"/>
      <c r="K9" s="45">
        <v>8</v>
      </c>
      <c r="L9" s="18">
        <v>16</v>
      </c>
      <c r="M9" s="18"/>
      <c r="N9" s="66">
        <f t="shared" si="0"/>
        <v>40</v>
      </c>
      <c r="O9" s="67">
        <f t="shared" si="1"/>
        <v>611.80000000000007</v>
      </c>
      <c r="P9" s="45">
        <v>40</v>
      </c>
      <c r="Q9" s="67">
        <f t="shared" si="2"/>
        <v>560</v>
      </c>
      <c r="R9" s="66">
        <f t="shared" si="3"/>
        <v>0</v>
      </c>
      <c r="S9" s="115">
        <v>14</v>
      </c>
      <c r="T9" s="97">
        <v>0</v>
      </c>
      <c r="U9" s="103" t="s">
        <v>46</v>
      </c>
      <c r="W9" s="22"/>
    </row>
    <row r="10" spans="1:23" ht="16.5" thickBot="1">
      <c r="A10" s="46" t="s">
        <v>15</v>
      </c>
      <c r="B10" s="18"/>
      <c r="C10" s="18"/>
      <c r="D10" s="18"/>
      <c r="E10" s="18"/>
      <c r="F10" s="18"/>
      <c r="G10" s="18"/>
      <c r="H10" s="18"/>
      <c r="I10" s="18"/>
      <c r="J10" s="18"/>
      <c r="K10" s="18">
        <v>5</v>
      </c>
      <c r="L10" s="18"/>
      <c r="M10" s="18"/>
      <c r="N10" s="66">
        <f t="shared" si="0"/>
        <v>5</v>
      </c>
      <c r="O10" s="67">
        <f>N10*S10*1.0925</f>
        <v>262.2</v>
      </c>
      <c r="P10" s="45">
        <v>3</v>
      </c>
      <c r="Q10" s="67">
        <f>SUM(P10*S10)</f>
        <v>144</v>
      </c>
      <c r="R10" s="66">
        <f t="shared" si="3"/>
        <v>2</v>
      </c>
      <c r="S10" s="115">
        <v>48</v>
      </c>
      <c r="T10" s="97">
        <v>2.5</v>
      </c>
      <c r="U10" s="103" t="s">
        <v>44</v>
      </c>
      <c r="W10" s="22"/>
    </row>
    <row r="11" spans="1:23" ht="16.5" thickBot="1">
      <c r="A11" s="46" t="s">
        <v>49</v>
      </c>
      <c r="B11" s="45">
        <v>261</v>
      </c>
      <c r="C11" s="18"/>
      <c r="D11" s="18"/>
      <c r="E11" s="18"/>
      <c r="F11" s="18"/>
      <c r="G11" s="18"/>
      <c r="H11" s="18"/>
      <c r="I11" s="18"/>
      <c r="J11" s="18">
        <v>34.847999999999999</v>
      </c>
      <c r="K11" s="18"/>
      <c r="L11" s="18"/>
      <c r="M11" s="18"/>
      <c r="N11" s="16">
        <f t="shared" ref="N11:N16" si="4">SUM(B11:L11)</f>
        <v>295.84800000000001</v>
      </c>
      <c r="O11" s="17">
        <f t="shared" si="1"/>
        <v>2553.3901260000002</v>
      </c>
      <c r="P11" s="45">
        <v>25</v>
      </c>
      <c r="Q11" s="67">
        <f t="shared" si="2"/>
        <v>197.5</v>
      </c>
      <c r="R11" s="66">
        <f t="shared" si="3"/>
        <v>270.84800000000001</v>
      </c>
      <c r="S11" s="115">
        <v>7.9</v>
      </c>
      <c r="T11" s="97">
        <v>275</v>
      </c>
      <c r="U11" s="103" t="s">
        <v>45</v>
      </c>
      <c r="W11" s="22"/>
    </row>
    <row r="12" spans="1:23" ht="16.5" thickBot="1">
      <c r="A12" s="46" t="s">
        <v>58</v>
      </c>
      <c r="B12" s="18"/>
      <c r="C12" s="18"/>
      <c r="D12" s="18"/>
      <c r="E12" s="18">
        <v>5</v>
      </c>
      <c r="F12" s="18">
        <v>5</v>
      </c>
      <c r="G12" s="18">
        <v>1</v>
      </c>
      <c r="H12" s="18">
        <v>1</v>
      </c>
      <c r="I12" s="18"/>
      <c r="J12" s="18">
        <v>10</v>
      </c>
      <c r="K12" s="18"/>
      <c r="L12" s="18"/>
      <c r="M12" s="18"/>
      <c r="N12" s="16">
        <f t="shared" si="4"/>
        <v>22</v>
      </c>
      <c r="O12" s="17">
        <f t="shared" si="1"/>
        <v>136.03810000000001</v>
      </c>
      <c r="P12" s="45">
        <v>0</v>
      </c>
      <c r="Q12" s="67">
        <f t="shared" si="2"/>
        <v>0</v>
      </c>
      <c r="R12" s="66">
        <f t="shared" si="3"/>
        <v>22</v>
      </c>
      <c r="S12" s="115">
        <v>5.66</v>
      </c>
      <c r="T12" s="98">
        <v>22</v>
      </c>
      <c r="U12" s="103" t="s">
        <v>59</v>
      </c>
      <c r="W12" s="22"/>
    </row>
    <row r="13" spans="1:23" ht="16.5" thickBot="1">
      <c r="A13" s="46" t="s">
        <v>57</v>
      </c>
      <c r="B13" s="45"/>
      <c r="C13" s="18">
        <v>1.17</v>
      </c>
      <c r="D13" s="18"/>
      <c r="E13" s="18"/>
      <c r="F13" s="18"/>
      <c r="G13" s="18"/>
      <c r="H13" s="18">
        <v>2</v>
      </c>
      <c r="I13" s="18">
        <v>3.75</v>
      </c>
      <c r="J13" s="18">
        <v>20.418749999999999</v>
      </c>
      <c r="K13" s="18"/>
      <c r="L13" s="18"/>
      <c r="M13" s="18"/>
      <c r="N13" s="16">
        <f t="shared" si="4"/>
        <v>27.338749999999997</v>
      </c>
      <c r="O13" s="17">
        <f t="shared" si="1"/>
        <v>2389.4067500000001</v>
      </c>
      <c r="P13" s="45">
        <v>0</v>
      </c>
      <c r="Q13" s="67">
        <f t="shared" si="2"/>
        <v>0</v>
      </c>
      <c r="R13" s="66">
        <f t="shared" si="3"/>
        <v>27.338749999999997</v>
      </c>
      <c r="S13" s="115">
        <v>80</v>
      </c>
      <c r="T13" s="97">
        <v>27.5</v>
      </c>
      <c r="U13" s="103" t="s">
        <v>44</v>
      </c>
      <c r="W13" s="22"/>
    </row>
    <row r="14" spans="1:23" ht="16.5" thickBot="1">
      <c r="A14" s="46" t="s">
        <v>69</v>
      </c>
      <c r="B14" s="18"/>
      <c r="C14" s="24"/>
      <c r="D14" s="18"/>
      <c r="E14" s="18"/>
      <c r="F14" s="18"/>
      <c r="G14" s="18">
        <v>94</v>
      </c>
      <c r="H14" s="18">
        <v>30</v>
      </c>
      <c r="I14" s="18"/>
      <c r="J14" s="18">
        <v>313.60000000000002</v>
      </c>
      <c r="K14" s="18"/>
      <c r="L14" s="18"/>
      <c r="M14" s="18"/>
      <c r="N14" s="16">
        <f t="shared" si="4"/>
        <v>437.6</v>
      </c>
      <c r="O14" s="17">
        <f t="shared" si="1"/>
        <v>7768.7674999999999</v>
      </c>
      <c r="P14" s="45">
        <v>0</v>
      </c>
      <c r="Q14" s="67">
        <f t="shared" si="2"/>
        <v>0</v>
      </c>
      <c r="R14" s="66">
        <f t="shared" si="3"/>
        <v>437.6</v>
      </c>
      <c r="S14" s="115">
        <v>16.25</v>
      </c>
      <c r="T14" s="98">
        <v>448</v>
      </c>
      <c r="U14" s="103" t="s">
        <v>46</v>
      </c>
      <c r="W14" s="22"/>
    </row>
    <row r="15" spans="1:23" ht="16.5" thickBot="1">
      <c r="A15" s="46" t="s">
        <v>71</v>
      </c>
      <c r="B15" s="18"/>
      <c r="C15" s="24"/>
      <c r="D15" s="18"/>
      <c r="E15" s="18"/>
      <c r="F15" s="18"/>
      <c r="G15" s="18">
        <v>0.66200000000000003</v>
      </c>
      <c r="H15" s="18"/>
      <c r="I15" s="18"/>
      <c r="J15" s="18"/>
      <c r="K15" s="18">
        <v>3</v>
      </c>
      <c r="L15" s="18">
        <v>1</v>
      </c>
      <c r="M15" s="18"/>
      <c r="N15" s="66">
        <f t="shared" si="4"/>
        <v>4.6619999999999999</v>
      </c>
      <c r="O15" s="67">
        <f t="shared" ref="O15" si="5">N15*S15*1.0925</f>
        <v>44.565806249999994</v>
      </c>
      <c r="P15" s="45">
        <v>15</v>
      </c>
      <c r="Q15" s="67">
        <f t="shared" ref="Q15" si="6">SUM(P15*S15)</f>
        <v>131.25</v>
      </c>
      <c r="R15" s="66">
        <v>0</v>
      </c>
      <c r="S15" s="115">
        <v>8.75</v>
      </c>
      <c r="T15" s="98">
        <v>0</v>
      </c>
      <c r="U15" s="103" t="s">
        <v>59</v>
      </c>
      <c r="W15" s="22"/>
    </row>
    <row r="16" spans="1:23" ht="16.5" thickBot="1">
      <c r="A16" s="46" t="s">
        <v>16</v>
      </c>
      <c r="B16" s="18"/>
      <c r="C16" s="18"/>
      <c r="D16" s="18">
        <v>0.3</v>
      </c>
      <c r="E16" s="18">
        <v>4</v>
      </c>
      <c r="F16" s="18"/>
      <c r="G16" s="18">
        <v>1</v>
      </c>
      <c r="H16" s="18"/>
      <c r="I16" s="18"/>
      <c r="J16" s="18">
        <v>3</v>
      </c>
      <c r="K16" s="18"/>
      <c r="L16" s="18"/>
      <c r="M16" s="18"/>
      <c r="N16" s="16">
        <f t="shared" si="4"/>
        <v>8.3000000000000007</v>
      </c>
      <c r="O16" s="17">
        <f t="shared" si="1"/>
        <v>333.23981250000003</v>
      </c>
      <c r="P16" s="45">
        <v>1</v>
      </c>
      <c r="Q16" s="67">
        <f t="shared" si="2"/>
        <v>36.75</v>
      </c>
      <c r="R16" s="66">
        <f t="shared" si="3"/>
        <v>7.3000000000000007</v>
      </c>
      <c r="S16" s="115">
        <v>36.75</v>
      </c>
      <c r="T16" s="97">
        <v>8</v>
      </c>
      <c r="U16" s="103" t="s">
        <v>44</v>
      </c>
      <c r="W16" s="22"/>
    </row>
    <row r="17" spans="1:23" ht="16.5" thickBot="1">
      <c r="A17" s="46" t="s">
        <v>97</v>
      </c>
      <c r="B17" s="18">
        <v>471.25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6">
        <f>SUM(B17:M17)</f>
        <v>471.25</v>
      </c>
      <c r="O17" s="17">
        <f t="shared" si="1"/>
        <v>2435.1961562500005</v>
      </c>
      <c r="P17" s="45">
        <v>12</v>
      </c>
      <c r="Q17" s="67">
        <f t="shared" si="2"/>
        <v>56.760000000000005</v>
      </c>
      <c r="R17" s="66">
        <f t="shared" si="3"/>
        <v>459.25</v>
      </c>
      <c r="S17" s="115">
        <v>4.7300000000000004</v>
      </c>
      <c r="T17" s="98">
        <v>468</v>
      </c>
      <c r="U17" s="103" t="s">
        <v>45</v>
      </c>
      <c r="W17" s="22"/>
    </row>
    <row r="18" spans="1:23" ht="16.5" thickBot="1">
      <c r="A18" s="46" t="s">
        <v>17</v>
      </c>
      <c r="B18" s="18"/>
      <c r="C18" s="18"/>
      <c r="D18" s="18"/>
      <c r="E18" s="18"/>
      <c r="F18" s="18">
        <v>10</v>
      </c>
      <c r="G18" s="18">
        <v>3</v>
      </c>
      <c r="H18" s="18">
        <v>1</v>
      </c>
      <c r="I18" s="18"/>
      <c r="J18" s="18">
        <v>16.875</v>
      </c>
      <c r="K18" s="18"/>
      <c r="L18" s="18"/>
      <c r="M18" s="18"/>
      <c r="N18" s="16">
        <f t="shared" ref="N18:N43" si="7">SUM(B18:L18)</f>
        <v>30.875</v>
      </c>
      <c r="O18" s="17">
        <f t="shared" si="1"/>
        <v>2192.5109375000002</v>
      </c>
      <c r="P18" s="45">
        <v>6</v>
      </c>
      <c r="Q18" s="67">
        <f t="shared" si="2"/>
        <v>390</v>
      </c>
      <c r="R18" s="66">
        <f t="shared" si="3"/>
        <v>24.875</v>
      </c>
      <c r="S18" s="115">
        <v>65</v>
      </c>
      <c r="T18" s="97">
        <v>25</v>
      </c>
      <c r="U18" s="103" t="s">
        <v>47</v>
      </c>
      <c r="W18" s="22"/>
    </row>
    <row r="19" spans="1:23" ht="16.5" thickBot="1">
      <c r="A19" s="46" t="s">
        <v>75</v>
      </c>
      <c r="B19" s="18">
        <v>7.25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66">
        <f t="shared" si="7"/>
        <v>7.25</v>
      </c>
      <c r="O19" s="67">
        <f t="shared" si="1"/>
        <v>4031.598125</v>
      </c>
      <c r="P19" s="45">
        <v>6</v>
      </c>
      <c r="Q19" s="67">
        <f t="shared" si="2"/>
        <v>3054</v>
      </c>
      <c r="R19" s="66">
        <f t="shared" si="3"/>
        <v>1.25</v>
      </c>
      <c r="S19" s="115">
        <v>509</v>
      </c>
      <c r="T19" s="97">
        <v>2</v>
      </c>
      <c r="U19" s="103" t="s">
        <v>44</v>
      </c>
      <c r="W19" s="22"/>
    </row>
    <row r="20" spans="1:23" ht="16.5" thickBot="1">
      <c r="A20" s="46" t="s">
        <v>86</v>
      </c>
      <c r="B20" s="18">
        <v>9.9700000000000006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66">
        <f t="shared" ref="N20" si="8">SUM(B20:L20)</f>
        <v>9.9700000000000006</v>
      </c>
      <c r="O20" s="67">
        <f t="shared" ref="O20" si="9">N20*S20*1.0925</f>
        <v>0</v>
      </c>
      <c r="P20" s="45">
        <v>0</v>
      </c>
      <c r="Q20" s="67">
        <f t="shared" ref="Q20" si="10">SUM(P20*S20)</f>
        <v>0</v>
      </c>
      <c r="R20" s="66">
        <f t="shared" ref="R20" si="11">(N20-P20)</f>
        <v>9.9700000000000006</v>
      </c>
      <c r="S20" s="115">
        <v>0</v>
      </c>
      <c r="T20" s="97">
        <v>10</v>
      </c>
      <c r="U20" s="103" t="s">
        <v>44</v>
      </c>
      <c r="W20" s="22"/>
    </row>
    <row r="21" spans="1:23" ht="16.5" thickBot="1">
      <c r="A21" s="46" t="s">
        <v>18</v>
      </c>
      <c r="B21" s="18"/>
      <c r="C21" s="18"/>
      <c r="D21" s="18"/>
      <c r="E21" s="18"/>
      <c r="F21" s="18">
        <v>1.36</v>
      </c>
      <c r="G21" s="18">
        <v>0.02</v>
      </c>
      <c r="H21" s="18">
        <v>0.48</v>
      </c>
      <c r="I21" s="18">
        <v>0.3125</v>
      </c>
      <c r="J21" s="18"/>
      <c r="K21" s="18">
        <v>3.3</v>
      </c>
      <c r="L21" s="18"/>
      <c r="M21" s="18"/>
      <c r="N21" s="16">
        <f t="shared" si="7"/>
        <v>5.4725000000000001</v>
      </c>
      <c r="O21" s="17">
        <f t="shared" si="1"/>
        <v>1404.9959687500002</v>
      </c>
      <c r="P21" s="45">
        <v>0.25</v>
      </c>
      <c r="Q21" s="67">
        <f t="shared" si="2"/>
        <v>58.75</v>
      </c>
      <c r="R21" s="66">
        <f t="shared" si="3"/>
        <v>5.2225000000000001</v>
      </c>
      <c r="S21" s="115">
        <v>235</v>
      </c>
      <c r="T21" s="97">
        <v>6</v>
      </c>
      <c r="U21" s="103" t="s">
        <v>44</v>
      </c>
      <c r="W21" s="22"/>
    </row>
    <row r="22" spans="1:23" ht="16.5" thickBot="1">
      <c r="A22" s="46" t="s">
        <v>102</v>
      </c>
      <c r="B22" s="18"/>
      <c r="C22" s="18"/>
      <c r="D22" s="18"/>
      <c r="E22" s="18">
        <v>3.125</v>
      </c>
      <c r="F22" s="18"/>
      <c r="G22" s="18"/>
      <c r="H22" s="18">
        <v>0.89675000000000005</v>
      </c>
      <c r="I22" s="18"/>
      <c r="J22" s="18">
        <v>3.125</v>
      </c>
      <c r="K22" s="18"/>
      <c r="L22" s="18"/>
      <c r="M22" s="18"/>
      <c r="N22" s="66">
        <f t="shared" si="7"/>
        <v>7.1467499999999999</v>
      </c>
      <c r="O22" s="67">
        <f t="shared" si="1"/>
        <v>2100.3828351187499</v>
      </c>
      <c r="P22" s="45">
        <v>1.5</v>
      </c>
      <c r="Q22" s="67">
        <f t="shared" si="2"/>
        <v>403.51499999999999</v>
      </c>
      <c r="R22" s="66">
        <f t="shared" si="3"/>
        <v>5.6467499999999999</v>
      </c>
      <c r="S22" s="115">
        <v>269.01</v>
      </c>
      <c r="T22" s="97">
        <v>7.5</v>
      </c>
      <c r="U22" s="103" t="s">
        <v>44</v>
      </c>
      <c r="W22" s="22"/>
    </row>
    <row r="23" spans="1:23" ht="16.5" thickBot="1">
      <c r="A23" s="46" t="s">
        <v>19</v>
      </c>
      <c r="B23" s="18"/>
      <c r="C23" s="18"/>
      <c r="D23" s="18">
        <v>4.4000000000000004</v>
      </c>
      <c r="E23" s="18">
        <v>22.8</v>
      </c>
      <c r="F23" s="18">
        <v>2.04</v>
      </c>
      <c r="G23" s="18">
        <v>0.1</v>
      </c>
      <c r="H23" s="18">
        <v>0.97650000000000003</v>
      </c>
      <c r="I23" s="18">
        <v>2.2999999999999998</v>
      </c>
      <c r="J23" s="18"/>
      <c r="K23" s="18">
        <v>0.7</v>
      </c>
      <c r="L23" s="18">
        <v>4.5999999999999996</v>
      </c>
      <c r="M23" s="18"/>
      <c r="N23" s="16">
        <f t="shared" si="7"/>
        <v>37.916500000000006</v>
      </c>
      <c r="O23" s="17">
        <f t="shared" si="1"/>
        <v>1532.6797212500003</v>
      </c>
      <c r="P23" s="45">
        <v>7.5</v>
      </c>
      <c r="Q23" s="67">
        <f t="shared" si="2"/>
        <v>277.5</v>
      </c>
      <c r="R23" s="66">
        <f t="shared" si="3"/>
        <v>30.416500000000006</v>
      </c>
      <c r="S23" s="115">
        <v>37</v>
      </c>
      <c r="T23" s="97">
        <v>32.5</v>
      </c>
      <c r="U23" s="103" t="s">
        <v>44</v>
      </c>
      <c r="W23" s="22"/>
    </row>
    <row r="24" spans="1:23" ht="16.5" thickBot="1">
      <c r="A24" s="46" t="s">
        <v>95</v>
      </c>
      <c r="B24" s="18"/>
      <c r="C24" s="18"/>
      <c r="D24" s="18"/>
      <c r="E24" s="18"/>
      <c r="F24" s="18"/>
      <c r="G24" s="18">
        <v>50.69</v>
      </c>
      <c r="H24" s="18">
        <v>15.52</v>
      </c>
      <c r="I24" s="18"/>
      <c r="J24" s="18">
        <v>253.44</v>
      </c>
      <c r="K24" s="18"/>
      <c r="L24" s="18"/>
      <c r="M24" s="18"/>
      <c r="N24" s="66">
        <f t="shared" si="7"/>
        <v>319.64999999999998</v>
      </c>
      <c r="O24" s="67">
        <f t="shared" ref="O24" si="12">N24*S24*1.0925</f>
        <v>2480.2378615087496</v>
      </c>
      <c r="P24" s="45">
        <v>0</v>
      </c>
      <c r="Q24" s="67">
        <f t="shared" ref="Q24" si="13">SUM(P24*S24)</f>
        <v>0</v>
      </c>
      <c r="R24" s="66">
        <f t="shared" ref="R24" si="14">(N24-P24)</f>
        <v>319.64999999999998</v>
      </c>
      <c r="S24" s="115">
        <v>7.1022699999999999</v>
      </c>
      <c r="T24" s="97">
        <v>352</v>
      </c>
      <c r="U24" s="103" t="s">
        <v>46</v>
      </c>
      <c r="W24" s="22"/>
    </row>
    <row r="25" spans="1:23" ht="16.5" thickBot="1">
      <c r="A25" s="46" t="s">
        <v>20</v>
      </c>
      <c r="B25" s="18"/>
      <c r="C25" s="18">
        <v>4.5</v>
      </c>
      <c r="D25" s="18"/>
      <c r="E25" s="18">
        <f>[2]MSMA!$C$5</f>
        <v>0.98</v>
      </c>
      <c r="F25" s="18">
        <v>3</v>
      </c>
      <c r="G25" s="18">
        <v>7</v>
      </c>
      <c r="H25" s="18"/>
      <c r="I25" s="18"/>
      <c r="J25" s="18"/>
      <c r="K25" s="18">
        <v>1</v>
      </c>
      <c r="L25" s="18">
        <v>0.5</v>
      </c>
      <c r="M25" s="18"/>
      <c r="N25" s="16">
        <f t="shared" si="7"/>
        <v>16.98</v>
      </c>
      <c r="O25" s="17">
        <f t="shared" si="1"/>
        <v>463.76625000000001</v>
      </c>
      <c r="P25" s="45">
        <v>12.3</v>
      </c>
      <c r="Q25" s="67">
        <f t="shared" si="2"/>
        <v>307.5</v>
      </c>
      <c r="R25" s="66">
        <f t="shared" si="3"/>
        <v>4.68</v>
      </c>
      <c r="S25" s="115">
        <v>25</v>
      </c>
      <c r="T25" s="98">
        <v>5</v>
      </c>
      <c r="U25" s="103" t="s">
        <v>44</v>
      </c>
      <c r="W25" s="22"/>
    </row>
    <row r="26" spans="1:23" ht="16.5" thickBot="1">
      <c r="A26" s="46" t="s">
        <v>96</v>
      </c>
      <c r="B26" s="18">
        <v>6.66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66">
        <f t="shared" si="7"/>
        <v>6.66</v>
      </c>
      <c r="O26" s="67">
        <f t="shared" si="1"/>
        <v>1542.5226</v>
      </c>
      <c r="P26" s="45">
        <v>1.5</v>
      </c>
      <c r="Q26" s="67">
        <f t="shared" si="2"/>
        <v>318</v>
      </c>
      <c r="R26" s="66">
        <f t="shared" si="3"/>
        <v>5.16</v>
      </c>
      <c r="S26" s="115">
        <v>212</v>
      </c>
      <c r="T26" s="98">
        <v>6</v>
      </c>
      <c r="U26" s="103" t="s">
        <v>44</v>
      </c>
      <c r="W26" s="22"/>
    </row>
    <row r="27" spans="1:23" ht="16.5" thickBot="1">
      <c r="A27" s="46" t="s">
        <v>21</v>
      </c>
      <c r="B27" s="18">
        <v>47.58</v>
      </c>
      <c r="C27" s="18">
        <v>1.5</v>
      </c>
      <c r="D27" s="18"/>
      <c r="E27" s="18"/>
      <c r="F27" s="18"/>
      <c r="G27" s="18">
        <v>12.25</v>
      </c>
      <c r="H27" s="18">
        <v>5.86</v>
      </c>
      <c r="I27" s="18">
        <v>4.2</v>
      </c>
      <c r="J27" s="18">
        <v>61.256250000000001</v>
      </c>
      <c r="K27" s="18">
        <f>[3]Primer!$C$5</f>
        <v>0.1</v>
      </c>
      <c r="L27" s="18"/>
      <c r="M27" s="18"/>
      <c r="N27" s="16">
        <f t="shared" si="7"/>
        <v>132.74625</v>
      </c>
      <c r="O27" s="17">
        <f t="shared" si="1"/>
        <v>9049.5773549999994</v>
      </c>
      <c r="P27" s="45">
        <v>72</v>
      </c>
      <c r="Q27" s="67">
        <f t="shared" si="2"/>
        <v>4492.8</v>
      </c>
      <c r="R27" s="66">
        <f t="shared" si="3"/>
        <v>60.746250000000003</v>
      </c>
      <c r="S27" s="115">
        <v>62.4</v>
      </c>
      <c r="T27" s="97">
        <v>65</v>
      </c>
      <c r="U27" s="103" t="s">
        <v>44</v>
      </c>
      <c r="W27" s="22"/>
    </row>
    <row r="28" spans="1:23" ht="16.5" thickBot="1">
      <c r="A28" s="46" t="s">
        <v>22</v>
      </c>
      <c r="B28" s="18">
        <v>5.38</v>
      </c>
      <c r="C28" s="18">
        <v>1</v>
      </c>
      <c r="D28" s="18"/>
      <c r="E28" s="18">
        <v>8.44</v>
      </c>
      <c r="F28" s="18"/>
      <c r="G28" s="18">
        <v>6.8</v>
      </c>
      <c r="H28" s="18">
        <v>1</v>
      </c>
      <c r="I28" s="18"/>
      <c r="J28" s="18">
        <v>7</v>
      </c>
      <c r="K28" s="18">
        <f>[3]Primo!$C$7</f>
        <v>9.0000000000000011E-2</v>
      </c>
      <c r="L28" s="18"/>
      <c r="M28" s="18"/>
      <c r="N28" s="16">
        <f t="shared" si="7"/>
        <v>29.71</v>
      </c>
      <c r="O28" s="17">
        <f t="shared" si="1"/>
        <v>9185.6635249999999</v>
      </c>
      <c r="P28" s="45">
        <v>14</v>
      </c>
      <c r="Q28" s="67">
        <f t="shared" si="2"/>
        <v>3962</v>
      </c>
      <c r="R28" s="66">
        <f t="shared" si="3"/>
        <v>15.71</v>
      </c>
      <c r="S28" s="115">
        <v>283</v>
      </c>
      <c r="T28" s="97">
        <v>20</v>
      </c>
      <c r="U28" s="103" t="s">
        <v>44</v>
      </c>
      <c r="W28" s="22"/>
    </row>
    <row r="29" spans="1:23" ht="16.5" thickBot="1">
      <c r="A29" s="46" t="s">
        <v>31</v>
      </c>
      <c r="B29" s="18">
        <f>[1]Greens!$R$13</f>
        <v>39.875</v>
      </c>
      <c r="C29" s="18">
        <v>3.1</v>
      </c>
      <c r="D29" s="18"/>
      <c r="E29" s="18"/>
      <c r="F29" s="18"/>
      <c r="G29" s="18">
        <v>6</v>
      </c>
      <c r="H29" s="18">
        <v>3</v>
      </c>
      <c r="I29" s="18"/>
      <c r="J29" s="18">
        <v>60</v>
      </c>
      <c r="K29" s="18"/>
      <c r="L29" s="18"/>
      <c r="M29" s="18"/>
      <c r="N29" s="16">
        <f t="shared" si="7"/>
        <v>111.97499999999999</v>
      </c>
      <c r="O29" s="17">
        <f t="shared" si="1"/>
        <v>8428.7221687500005</v>
      </c>
      <c r="P29" s="45">
        <v>0</v>
      </c>
      <c r="Q29" s="67">
        <f t="shared" si="2"/>
        <v>0</v>
      </c>
      <c r="R29" s="66">
        <f t="shared" si="3"/>
        <v>111.97499999999999</v>
      </c>
      <c r="S29" s="115">
        <v>68.900000000000006</v>
      </c>
      <c r="T29" s="97">
        <v>108</v>
      </c>
      <c r="U29" s="103" t="s">
        <v>45</v>
      </c>
      <c r="W29" s="22"/>
    </row>
    <row r="30" spans="1:23" ht="16.5" thickBot="1">
      <c r="A30" s="46" t="s">
        <v>88</v>
      </c>
      <c r="B30" s="18">
        <v>28.89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66">
        <f t="shared" si="7"/>
        <v>28.89</v>
      </c>
      <c r="O30" s="67">
        <f t="shared" si="1"/>
        <v>3146.7638025000001</v>
      </c>
      <c r="P30" s="45">
        <v>0.5</v>
      </c>
      <c r="Q30" s="67">
        <f t="shared" si="2"/>
        <v>49.85</v>
      </c>
      <c r="R30" s="66">
        <f t="shared" si="3"/>
        <v>28.39</v>
      </c>
      <c r="S30" s="115">
        <v>99.7</v>
      </c>
      <c r="T30" s="97">
        <v>30</v>
      </c>
      <c r="U30" s="103" t="s">
        <v>44</v>
      </c>
      <c r="W30" s="22"/>
    </row>
    <row r="31" spans="1:23" ht="16.5" thickBot="1">
      <c r="A31" s="46" t="s">
        <v>55</v>
      </c>
      <c r="B31" s="18">
        <v>116</v>
      </c>
      <c r="C31" s="18">
        <v>12.8</v>
      </c>
      <c r="D31" s="18"/>
      <c r="E31" s="18"/>
      <c r="F31" s="18"/>
      <c r="G31" s="18">
        <v>104.5</v>
      </c>
      <c r="H31" s="18">
        <v>64</v>
      </c>
      <c r="I31" s="18"/>
      <c r="J31" s="18">
        <v>174.24</v>
      </c>
      <c r="K31" s="18">
        <v>112</v>
      </c>
      <c r="L31" s="18"/>
      <c r="M31" s="18"/>
      <c r="N31" s="16">
        <f t="shared" si="7"/>
        <v>583.54</v>
      </c>
      <c r="O31" s="17">
        <f t="shared" si="1"/>
        <v>3958.9833644999999</v>
      </c>
      <c r="P31" s="45">
        <v>174</v>
      </c>
      <c r="Q31" s="67">
        <f t="shared" si="2"/>
        <v>1080.54</v>
      </c>
      <c r="R31" s="66">
        <f t="shared" si="3"/>
        <v>409.53999999999996</v>
      </c>
      <c r="S31" s="115">
        <v>6.21</v>
      </c>
      <c r="T31" s="97">
        <v>870</v>
      </c>
      <c r="U31" s="103" t="s">
        <v>46</v>
      </c>
      <c r="W31" s="22"/>
    </row>
    <row r="32" spans="1:23" ht="15.75" customHeight="1" thickBot="1">
      <c r="A32" s="46" t="s">
        <v>37</v>
      </c>
      <c r="B32" s="18"/>
      <c r="C32" s="18">
        <v>0.43358999999999998</v>
      </c>
      <c r="D32" s="18">
        <v>2.5183</v>
      </c>
      <c r="E32" s="18"/>
      <c r="F32" s="18"/>
      <c r="G32" s="18">
        <v>3.77746</v>
      </c>
      <c r="H32" s="18">
        <v>1.8066</v>
      </c>
      <c r="I32" s="18">
        <v>0.62956999999999996</v>
      </c>
      <c r="J32" s="18">
        <v>20.1465</v>
      </c>
      <c r="K32" s="18">
        <v>2.5179999999999998</v>
      </c>
      <c r="L32" s="18">
        <v>2</v>
      </c>
      <c r="M32" s="18"/>
      <c r="N32" s="16">
        <f t="shared" si="7"/>
        <v>33.830019999999998</v>
      </c>
      <c r="O32" s="17">
        <f t="shared" si="1"/>
        <v>5913.4874959999997</v>
      </c>
      <c r="P32" s="45">
        <v>12.5</v>
      </c>
      <c r="Q32" s="67">
        <f t="shared" si="2"/>
        <v>2000</v>
      </c>
      <c r="R32" s="66">
        <f t="shared" si="3"/>
        <v>21.330019999999998</v>
      </c>
      <c r="S32" s="115">
        <v>160</v>
      </c>
      <c r="T32" s="97">
        <v>30</v>
      </c>
      <c r="U32" s="103" t="s">
        <v>44</v>
      </c>
      <c r="W32" s="22"/>
    </row>
    <row r="33" spans="1:23" ht="16.5" thickBot="1">
      <c r="A33" s="46" t="s">
        <v>23</v>
      </c>
      <c r="B33" s="18"/>
      <c r="C33" s="18"/>
      <c r="D33" s="45">
        <v>1</v>
      </c>
      <c r="E33" s="45">
        <v>7</v>
      </c>
      <c r="F33" s="18"/>
      <c r="G33" s="18"/>
      <c r="H33" s="18"/>
      <c r="I33" s="18"/>
      <c r="J33" s="18"/>
      <c r="K33" s="45">
        <v>15</v>
      </c>
      <c r="L33" s="18"/>
      <c r="M33" s="18"/>
      <c r="N33" s="16">
        <f t="shared" si="7"/>
        <v>23</v>
      </c>
      <c r="O33" s="17">
        <f t="shared" si="1"/>
        <v>482.44799999999998</v>
      </c>
      <c r="P33" s="45">
        <v>40</v>
      </c>
      <c r="Q33" s="67">
        <f t="shared" si="2"/>
        <v>768</v>
      </c>
      <c r="R33" s="66">
        <v>0</v>
      </c>
      <c r="S33" s="115">
        <v>19.2</v>
      </c>
      <c r="T33" s="97">
        <v>30</v>
      </c>
      <c r="U33" s="103" t="s">
        <v>44</v>
      </c>
      <c r="W33" s="22"/>
    </row>
    <row r="34" spans="1:23" ht="16.5" thickBot="1">
      <c r="A34" s="48" t="s">
        <v>24</v>
      </c>
      <c r="B34" s="1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6">
        <f t="shared" si="7"/>
        <v>0</v>
      </c>
      <c r="O34" s="17">
        <f t="shared" si="1"/>
        <v>0</v>
      </c>
      <c r="P34" s="114">
        <v>25</v>
      </c>
      <c r="Q34" s="67">
        <f t="shared" si="2"/>
        <v>7500</v>
      </c>
      <c r="R34" s="66">
        <v>0</v>
      </c>
      <c r="S34" s="117">
        <v>300</v>
      </c>
      <c r="T34" s="97">
        <v>0</v>
      </c>
      <c r="U34" s="103" t="s">
        <v>44</v>
      </c>
      <c r="W34" s="22"/>
    </row>
    <row r="35" spans="1:23" ht="16.5" thickBot="1">
      <c r="A35" s="48" t="s">
        <v>67</v>
      </c>
      <c r="B35" s="25">
        <f>[1]Greens!$R$11</f>
        <v>130.5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66">
        <f t="shared" si="7"/>
        <v>130.5</v>
      </c>
      <c r="O35" s="17">
        <f t="shared" si="1"/>
        <v>1417.1582249999999</v>
      </c>
      <c r="P35" s="114">
        <v>196</v>
      </c>
      <c r="Q35" s="67">
        <f t="shared" si="2"/>
        <v>1948.24</v>
      </c>
      <c r="R35" s="66">
        <v>0</v>
      </c>
      <c r="S35" s="117">
        <v>9.94</v>
      </c>
      <c r="T35" s="99">
        <v>0</v>
      </c>
      <c r="U35" s="103" t="s">
        <v>46</v>
      </c>
      <c r="W35" s="22"/>
    </row>
    <row r="36" spans="1:23" ht="16.5" thickBot="1">
      <c r="A36" s="48" t="s">
        <v>76</v>
      </c>
      <c r="B36" s="25"/>
      <c r="C36" s="25"/>
      <c r="D36" s="25"/>
      <c r="E36" s="25">
        <v>0.78</v>
      </c>
      <c r="F36" s="25"/>
      <c r="G36" s="25">
        <v>0.44</v>
      </c>
      <c r="H36" s="25">
        <v>2.7E-2</v>
      </c>
      <c r="I36" s="25"/>
      <c r="J36" s="25">
        <v>0.78</v>
      </c>
      <c r="K36" s="25">
        <v>0.19</v>
      </c>
      <c r="L36" s="25"/>
      <c r="M36" s="25"/>
      <c r="N36" s="66">
        <f t="shared" ref="N36" si="15">SUM(B36:L36)</f>
        <v>2.2170000000000001</v>
      </c>
      <c r="O36" s="67">
        <f t="shared" ref="O36" si="16">N36*S36*1.0925</f>
        <v>3390.9015000000004</v>
      </c>
      <c r="P36" s="45">
        <v>0.5</v>
      </c>
      <c r="Q36" s="67">
        <f t="shared" ref="Q36" si="17">SUM(P36*S36)</f>
        <v>700</v>
      </c>
      <c r="R36" s="66">
        <f t="shared" ref="R36" si="18">(N36-P36)</f>
        <v>1.7170000000000001</v>
      </c>
      <c r="S36" s="117">
        <v>1400</v>
      </c>
      <c r="T36" s="97">
        <v>2</v>
      </c>
      <c r="U36" s="103" t="s">
        <v>44</v>
      </c>
      <c r="W36" s="22"/>
    </row>
    <row r="37" spans="1:23" ht="16.5" thickBot="1">
      <c r="A37" s="48" t="s">
        <v>26</v>
      </c>
      <c r="B37" s="25"/>
      <c r="C37" s="25"/>
      <c r="D37" s="25">
        <v>1</v>
      </c>
      <c r="E37" s="25">
        <v>5</v>
      </c>
      <c r="F37" s="25"/>
      <c r="G37" s="25">
        <v>1</v>
      </c>
      <c r="H37" s="25">
        <v>1</v>
      </c>
      <c r="I37" s="25"/>
      <c r="J37" s="25">
        <v>5</v>
      </c>
      <c r="K37" s="25">
        <v>2</v>
      </c>
      <c r="L37" s="25"/>
      <c r="M37" s="25"/>
      <c r="N37" s="16">
        <f t="shared" si="7"/>
        <v>15</v>
      </c>
      <c r="O37" s="17">
        <f>N37*S37*1.0925</f>
        <v>513.42037500000004</v>
      </c>
      <c r="P37" s="45">
        <v>2.5</v>
      </c>
      <c r="Q37" s="67">
        <f>SUM(P37*S37)</f>
        <v>78.324999999999989</v>
      </c>
      <c r="R37" s="66">
        <f t="shared" si="3"/>
        <v>12.5</v>
      </c>
      <c r="S37" s="117">
        <v>31.33</v>
      </c>
      <c r="T37" s="97">
        <v>15</v>
      </c>
      <c r="U37" s="103" t="s">
        <v>44</v>
      </c>
      <c r="W37" s="22"/>
    </row>
    <row r="38" spans="1:23" ht="16.5" thickBot="1">
      <c r="A38" s="48" t="s">
        <v>52</v>
      </c>
      <c r="B38" s="25">
        <f>[1]Greens!$R$10</f>
        <v>13.59375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6">
        <f t="shared" si="7"/>
        <v>13.59375</v>
      </c>
      <c r="O38" s="17">
        <f t="shared" si="1"/>
        <v>1603.9265625</v>
      </c>
      <c r="P38" s="45">
        <v>11</v>
      </c>
      <c r="Q38" s="67">
        <f t="shared" si="2"/>
        <v>1188</v>
      </c>
      <c r="R38" s="66">
        <f t="shared" si="3"/>
        <v>2.59375</v>
      </c>
      <c r="S38" s="117">
        <v>108</v>
      </c>
      <c r="T38" s="97">
        <v>3</v>
      </c>
      <c r="U38" s="103" t="s">
        <v>47</v>
      </c>
      <c r="W38" s="22"/>
    </row>
    <row r="39" spans="1:23" ht="16.5" thickBot="1">
      <c r="A39" s="48" t="s">
        <v>51</v>
      </c>
      <c r="B39" s="25"/>
      <c r="C39" s="25">
        <v>0.3</v>
      </c>
      <c r="D39" s="25"/>
      <c r="E39" s="25"/>
      <c r="F39" s="25"/>
      <c r="G39" s="25">
        <v>1.2250000000000001</v>
      </c>
      <c r="H39" s="25">
        <v>1.17</v>
      </c>
      <c r="I39" s="25">
        <v>0.42</v>
      </c>
      <c r="J39" s="25">
        <v>12.25</v>
      </c>
      <c r="K39" s="25"/>
      <c r="L39" s="25"/>
      <c r="M39" s="25"/>
      <c r="N39" s="66">
        <f t="shared" si="7"/>
        <v>15.365</v>
      </c>
      <c r="O39" s="17">
        <f t="shared" si="1"/>
        <v>3845.73273875</v>
      </c>
      <c r="P39" s="45">
        <v>0.5</v>
      </c>
      <c r="Q39" s="67">
        <f t="shared" si="2"/>
        <v>114.55</v>
      </c>
      <c r="R39" s="66">
        <f t="shared" si="3"/>
        <v>14.865</v>
      </c>
      <c r="S39" s="117">
        <v>229.1</v>
      </c>
      <c r="T39" s="97">
        <v>15</v>
      </c>
      <c r="U39" s="103" t="s">
        <v>44</v>
      </c>
      <c r="W39" s="22"/>
    </row>
    <row r="40" spans="1:23" ht="16.5" thickBot="1">
      <c r="A40" s="48" t="s">
        <v>98</v>
      </c>
      <c r="B40" s="25"/>
      <c r="C40" s="25"/>
      <c r="D40" s="25">
        <v>2</v>
      </c>
      <c r="E40" s="25">
        <v>12</v>
      </c>
      <c r="F40" s="25">
        <v>1</v>
      </c>
      <c r="G40" s="25">
        <v>12</v>
      </c>
      <c r="H40" s="25">
        <v>6</v>
      </c>
      <c r="I40" s="25"/>
      <c r="J40" s="25">
        <v>75</v>
      </c>
      <c r="K40" s="25">
        <v>5</v>
      </c>
      <c r="L40" s="25"/>
      <c r="M40" s="25"/>
      <c r="N40" s="16">
        <f t="shared" si="7"/>
        <v>113</v>
      </c>
      <c r="O40" s="17">
        <f t="shared" si="1"/>
        <v>2277.698625</v>
      </c>
      <c r="P40" s="45">
        <v>0</v>
      </c>
      <c r="Q40" s="67">
        <f t="shared" si="2"/>
        <v>0</v>
      </c>
      <c r="R40" s="66">
        <f t="shared" si="3"/>
        <v>113</v>
      </c>
      <c r="S40" s="117">
        <v>18.45</v>
      </c>
      <c r="T40" s="97">
        <v>113</v>
      </c>
      <c r="U40" s="103" t="s">
        <v>47</v>
      </c>
      <c r="W40" s="22"/>
    </row>
    <row r="41" spans="1:23" ht="16.5" thickBot="1">
      <c r="A41" s="48" t="s">
        <v>99</v>
      </c>
      <c r="B41" s="25">
        <v>10.47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66">
        <f t="shared" si="7"/>
        <v>10.47</v>
      </c>
      <c r="O41" s="67">
        <f t="shared" si="1"/>
        <v>1012.533807</v>
      </c>
      <c r="P41" s="45">
        <v>0</v>
      </c>
      <c r="Q41" s="67">
        <f t="shared" si="2"/>
        <v>0</v>
      </c>
      <c r="R41" s="66">
        <f t="shared" si="3"/>
        <v>10.47</v>
      </c>
      <c r="S41" s="117">
        <v>88.52</v>
      </c>
      <c r="T41" s="97">
        <v>12.5</v>
      </c>
      <c r="U41" s="103" t="s">
        <v>44</v>
      </c>
      <c r="W41" s="22"/>
    </row>
    <row r="42" spans="1:23" ht="16.5" thickBot="1">
      <c r="A42" s="48" t="s">
        <v>87</v>
      </c>
      <c r="B42" s="25">
        <v>3.3282031250000004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66">
        <f t="shared" si="7"/>
        <v>3.3282031250000004</v>
      </c>
      <c r="O42" s="67">
        <f t="shared" ref="O42" si="19">N42*S42*1.0925</f>
        <v>567.22565859375015</v>
      </c>
      <c r="P42" s="45">
        <v>0</v>
      </c>
      <c r="Q42" s="67">
        <f t="shared" ref="Q42" si="20">SUM(P42*S42)</f>
        <v>0</v>
      </c>
      <c r="R42" s="66">
        <f t="shared" ref="R42" si="21">(N42-P42)</f>
        <v>3.3282031250000004</v>
      </c>
      <c r="S42" s="117">
        <v>156</v>
      </c>
      <c r="T42" s="97">
        <v>4</v>
      </c>
      <c r="U42" s="103" t="s">
        <v>44</v>
      </c>
      <c r="W42" s="22"/>
    </row>
    <row r="43" spans="1:23" ht="16.5" thickBot="1">
      <c r="A43" s="48" t="s">
        <v>70</v>
      </c>
      <c r="B43" s="25"/>
      <c r="C43" s="25"/>
      <c r="D43" s="25"/>
      <c r="E43" s="25"/>
      <c r="F43" s="25"/>
      <c r="G43" s="25">
        <v>1</v>
      </c>
      <c r="H43" s="25">
        <v>2</v>
      </c>
      <c r="I43" s="25"/>
      <c r="J43" s="25"/>
      <c r="K43" s="25">
        <v>5</v>
      </c>
      <c r="L43" s="25"/>
      <c r="M43" s="25"/>
      <c r="N43" s="66">
        <f t="shared" si="7"/>
        <v>8</v>
      </c>
      <c r="O43" s="67">
        <f t="shared" ref="O43" si="22">N43*S43*1.0925</f>
        <v>437</v>
      </c>
      <c r="P43" s="45">
        <v>2.5</v>
      </c>
      <c r="Q43" s="67">
        <f t="shared" ref="Q43" si="23">SUM(P43*S43)</f>
        <v>125</v>
      </c>
      <c r="R43" s="66">
        <f t="shared" si="3"/>
        <v>5.5</v>
      </c>
      <c r="S43" s="117">
        <v>50</v>
      </c>
      <c r="T43" s="97">
        <v>6</v>
      </c>
      <c r="U43" s="103" t="s">
        <v>46</v>
      </c>
      <c r="W43" s="22"/>
    </row>
    <row r="44" spans="1:23" ht="16.5" thickBot="1">
      <c r="A44" s="48" t="s">
        <v>27</v>
      </c>
      <c r="B44" s="25">
        <v>5.66</v>
      </c>
      <c r="C44" s="25"/>
      <c r="D44" s="25"/>
      <c r="E44" s="18"/>
      <c r="F44" s="25"/>
      <c r="G44" s="25"/>
      <c r="H44" s="25"/>
      <c r="I44" s="25"/>
      <c r="J44" s="25"/>
      <c r="K44" s="25"/>
      <c r="L44" s="25"/>
      <c r="M44" s="25"/>
      <c r="N44" s="16">
        <f>SUM(B44:L44)</f>
        <v>5.66</v>
      </c>
      <c r="O44" s="17">
        <f t="shared" si="1"/>
        <v>687.61076000000003</v>
      </c>
      <c r="P44" s="45">
        <v>5</v>
      </c>
      <c r="Q44" s="67">
        <f t="shared" si="2"/>
        <v>556</v>
      </c>
      <c r="R44" s="66">
        <f t="shared" si="3"/>
        <v>0.66000000000000014</v>
      </c>
      <c r="S44" s="117">
        <v>111.2</v>
      </c>
      <c r="T44" s="97">
        <v>2.5</v>
      </c>
      <c r="U44" s="103" t="s">
        <v>44</v>
      </c>
      <c r="W44" s="22"/>
    </row>
    <row r="45" spans="1:23" ht="16.5" thickBot="1">
      <c r="A45" s="122" t="s">
        <v>79</v>
      </c>
      <c r="B45" s="26"/>
      <c r="C45" s="26"/>
      <c r="D45" s="26"/>
      <c r="E45" s="44"/>
      <c r="F45" s="26">
        <v>10.130000000000001</v>
      </c>
      <c r="G45" s="26">
        <v>4</v>
      </c>
      <c r="H45" s="26">
        <v>2.6</v>
      </c>
      <c r="I45" s="26"/>
      <c r="J45" s="26">
        <v>21.9</v>
      </c>
      <c r="K45" s="26">
        <v>3.2</v>
      </c>
      <c r="L45" s="26"/>
      <c r="M45" s="26"/>
      <c r="N45" s="16">
        <f>SUM(B45:L45)</f>
        <v>41.83</v>
      </c>
      <c r="O45" s="17">
        <f t="shared" si="1"/>
        <v>6169.4021250000005</v>
      </c>
      <c r="P45" s="45">
        <v>12</v>
      </c>
      <c r="Q45" s="67">
        <f t="shared" si="2"/>
        <v>1620</v>
      </c>
      <c r="R45" s="66">
        <f t="shared" si="3"/>
        <v>29.83</v>
      </c>
      <c r="S45" s="118">
        <v>135</v>
      </c>
      <c r="T45" s="97">
        <v>30</v>
      </c>
      <c r="U45" s="103" t="s">
        <v>44</v>
      </c>
      <c r="W45" s="22"/>
    </row>
    <row r="46" spans="1:23" ht="16.5" thickTop="1">
      <c r="A46" s="27" t="s">
        <v>0</v>
      </c>
      <c r="B46" s="28">
        <f>SUM(B4*S4+B7*S7+B11*S11+B12*S12+B13*S13+B6*S6+B17*S17+B19*S19+B20*S20+B27*S27+B28*S28+B29*S29+B30*S30+B31*S31+B35*S35+B38*S38+B40*S40+B42*S42+B44*S44+B26*S32+B34*S34)</f>
        <v>25172.342837499997</v>
      </c>
      <c r="C46" s="28">
        <f>SUM(C13*S13+C25*S25+C27*S27+C28*S28+C29*S29+C32*S32+C31*S31+C34*S34+C39*S39)</f>
        <v>1013.8824000000002</v>
      </c>
      <c r="D46" s="28">
        <f>SUM(D32*S32+D16*S16+D23*S23+D33*S33+D37*S37+D40*S40)</f>
        <v>664.18299999999999</v>
      </c>
      <c r="E46" s="28">
        <f>SUM(E3*S3+E12*S12+E22*S22+E23*S23+E25*S25+E28*S28+E36*S36+E40*S40+E16*S16+E37*S37+E33*S33)</f>
        <v>6117.236249999999</v>
      </c>
      <c r="F46" s="28">
        <f>SUM(F12*S12+F18*S18+F21*S21+F23*S23+F40*S40+F25*S25+F45*S45)</f>
        <v>2534.38</v>
      </c>
      <c r="G46" s="28">
        <f>(G12*S12)+(G5*S5)+(G16*S16)+(G18*S18)+(G23*S23)+(G25*S25)+(G27*S27)+(G31*S31)+(G32*S32)+(G37*S37)+(G40*S40)+(G45*S45)+(G9*S6)+(G14*S14)+(G15*S15)+(G29*S29)+(G39*S39)+(G36*S36)+(G28*S28)+(G43*S43)+(G21*S21)+(G24*S24)</f>
        <v>9275.3406663000005</v>
      </c>
      <c r="H46" s="28">
        <f>H5*S5+H12*S12+H13*S13+H14*S14+H18*S18+H23*S23+H27*S27+H28*S28+H29*S29+H31*S31+H36*S39+H24*S34+H32*S32+H22*S37+H45*S45+H21*S6+H37*S37+H39*S39+H40*S40+H43*S43</f>
        <v>8160.545977499999</v>
      </c>
      <c r="I46" s="28">
        <f>I23*S23+I27*S27+I13*S13+I32*S32+I34*S34+I39*S39+I6*S6+I5*S5</f>
        <v>917.56320000000005</v>
      </c>
      <c r="J46" s="28">
        <f>J12*S12+J13*S13+J16*S16+J18*S18+J27*S27+J28*S28+J29*S29+J31*S31+J32*S32+J14*S14+J5*S5+J37*S37+J22*S40+J36*S45+J24*S39+J11*S6+J39*S39+J40*S40+J45*S45</f>
        <v>90931.137610000005</v>
      </c>
      <c r="K46" s="28">
        <f>K3*S3+K8*S8+K21*S21+K23*S23+K25*S25+K27*S27+K28*S28+K31*S31+K32*S32+K33*S33+K37*S37+K36*S40+K10*S45+K15*S15+K9*S6+K40*S40+K43*S43+K45*S45</f>
        <v>4575.0154999999995</v>
      </c>
      <c r="L46" s="28">
        <f>L3*S3+L23*S23+L25*S25+L9*S9+L32*S32+L15*S15</f>
        <v>800.44799999999998</v>
      </c>
      <c r="M46" s="39">
        <f>SUM(B46:L46)</f>
        <v>150162.0754413</v>
      </c>
      <c r="O46" s="41"/>
      <c r="P46" s="9"/>
      <c r="Q46" s="17"/>
      <c r="R46" s="9"/>
      <c r="S46" s="119"/>
      <c r="T46" s="29"/>
      <c r="U46" s="30"/>
      <c r="W46" s="22"/>
    </row>
    <row r="47" spans="1:23" ht="18.75" thickBo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143">
        <f>M46*1.0925</f>
        <v>164052.06741962026</v>
      </c>
      <c r="N47" s="40"/>
      <c r="O47" s="144">
        <f>SUM(O3:O45)</f>
        <v>100984.17653009627</v>
      </c>
      <c r="P47" s="32"/>
      <c r="Q47" s="33">
        <f>SUM(Q3:Q45)</f>
        <v>35690.020000000004</v>
      </c>
      <c r="R47" s="32"/>
      <c r="S47" s="120"/>
      <c r="T47" s="34"/>
      <c r="U47" s="35"/>
    </row>
    <row r="48" spans="1:23" ht="53.25" customHeight="1" thickTop="1">
      <c r="M48" s="142" t="s">
        <v>104</v>
      </c>
      <c r="O48" s="42" t="s">
        <v>35</v>
      </c>
      <c r="Q48" s="36"/>
      <c r="U48" s="37"/>
    </row>
    <row r="49" spans="13:17" ht="15.75">
      <c r="M49" s="9"/>
      <c r="Q49" s="36"/>
    </row>
    <row r="50" spans="13:17" ht="15.75">
      <c r="M50" s="145" t="s">
        <v>105</v>
      </c>
      <c r="N50" s="38"/>
      <c r="O50" s="38"/>
    </row>
  </sheetData>
  <mergeCells count="2">
    <mergeCell ref="A1:T1"/>
    <mergeCell ref="T2:U2"/>
  </mergeCells>
  <phoneticPr fontId="0" type="noConversion"/>
  <printOptions horizontalCentered="1" gridLines="1"/>
  <pageMargins left="0.25" right="0.25" top="0.25" bottom="0.25" header="0.5" footer="0"/>
  <pageSetup scale="5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11" sqref="A11:XFD11"/>
    </sheetView>
  </sheetViews>
  <sheetFormatPr defaultRowHeight="12.75"/>
  <cols>
    <col min="1" max="1" width="29.140625" customWidth="1"/>
    <col min="2" max="2" width="11.5703125" customWidth="1"/>
    <col min="3" max="3" width="11" customWidth="1"/>
    <col min="4" max="4" width="16.5703125" customWidth="1"/>
  </cols>
  <sheetData>
    <row r="1" spans="1:4" ht="15.75">
      <c r="A1" s="49" t="s">
        <v>60</v>
      </c>
    </row>
    <row r="2" spans="1:4" ht="25.5">
      <c r="A2" s="50"/>
      <c r="B2" s="54" t="s">
        <v>61</v>
      </c>
      <c r="C2" s="51" t="s">
        <v>63</v>
      </c>
      <c r="D2" s="52" t="s">
        <v>62</v>
      </c>
    </row>
    <row r="3" spans="1:4" ht="15.75">
      <c r="A3" s="62" t="s">
        <v>78</v>
      </c>
      <c r="B3" s="55">
        <v>2</v>
      </c>
      <c r="C3" s="56">
        <v>112</v>
      </c>
      <c r="D3" s="56">
        <f>SUM(B3*C3)</f>
        <v>224</v>
      </c>
    </row>
    <row r="4" spans="1:4" ht="15.75">
      <c r="A4" s="62" t="s">
        <v>28</v>
      </c>
      <c r="B4" s="55">
        <v>11</v>
      </c>
      <c r="C4" s="56">
        <v>34.5</v>
      </c>
      <c r="D4" s="56">
        <f>SUM(B4*C4)</f>
        <v>379.5</v>
      </c>
    </row>
    <row r="5" spans="1:4" ht="15.75">
      <c r="A5" s="62" t="s">
        <v>41</v>
      </c>
      <c r="B5" s="55">
        <v>3</v>
      </c>
      <c r="C5" s="56">
        <v>220</v>
      </c>
      <c r="D5" s="56">
        <f>SUM(B5*C5)</f>
        <v>660</v>
      </c>
    </row>
    <row r="6" spans="1:4" ht="15.75">
      <c r="A6" s="62" t="s">
        <v>29</v>
      </c>
      <c r="B6" s="55">
        <v>7.5</v>
      </c>
      <c r="C6" s="56">
        <v>12.25</v>
      </c>
      <c r="D6" s="56">
        <f t="shared" ref="D6:D16" si="0">SUM(B6*C6)</f>
        <v>91.875</v>
      </c>
    </row>
    <row r="7" spans="1:4" ht="15.75">
      <c r="A7" s="62" t="s">
        <v>30</v>
      </c>
      <c r="B7" s="57">
        <v>78.5</v>
      </c>
      <c r="C7" s="58">
        <v>17.63</v>
      </c>
      <c r="D7" s="56">
        <f t="shared" si="0"/>
        <v>1383.9549999999999</v>
      </c>
    </row>
    <row r="8" spans="1:4" ht="15.75">
      <c r="A8" s="62" t="s">
        <v>48</v>
      </c>
      <c r="B8" s="55">
        <v>194</v>
      </c>
      <c r="C8" s="56">
        <v>17.05</v>
      </c>
      <c r="D8" s="56">
        <f t="shared" si="0"/>
        <v>3307.7000000000003</v>
      </c>
    </row>
    <row r="9" spans="1:4" ht="15.75">
      <c r="A9" s="62" t="s">
        <v>73</v>
      </c>
      <c r="B9" s="55">
        <v>8.5</v>
      </c>
      <c r="C9" s="56">
        <v>499</v>
      </c>
      <c r="D9" s="56">
        <f t="shared" si="0"/>
        <v>4241.5</v>
      </c>
    </row>
    <row r="10" spans="1:4" ht="15.75">
      <c r="A10" s="62" t="s">
        <v>74</v>
      </c>
      <c r="B10" s="55">
        <v>91</v>
      </c>
      <c r="C10" s="56">
        <v>23.75</v>
      </c>
      <c r="D10" s="56">
        <f t="shared" si="0"/>
        <v>2161.25</v>
      </c>
    </row>
    <row r="11" spans="1:4" ht="15.75">
      <c r="A11" s="62" t="s">
        <v>32</v>
      </c>
      <c r="B11" s="55">
        <v>16</v>
      </c>
      <c r="C11" s="56">
        <v>12.45</v>
      </c>
      <c r="D11" s="56">
        <f t="shared" si="0"/>
        <v>199.2</v>
      </c>
    </row>
    <row r="12" spans="1:4" ht="15.75">
      <c r="A12" s="62" t="s">
        <v>13</v>
      </c>
      <c r="B12" s="55">
        <v>3</v>
      </c>
      <c r="C12" s="56">
        <v>185</v>
      </c>
      <c r="D12" s="56">
        <f t="shared" si="0"/>
        <v>555</v>
      </c>
    </row>
    <row r="13" spans="1:4" ht="15.75">
      <c r="A13" s="62" t="s">
        <v>25</v>
      </c>
      <c r="B13" s="55">
        <v>2.5</v>
      </c>
      <c r="C13" s="56">
        <v>496.65</v>
      </c>
      <c r="D13" s="56">
        <f t="shared" si="0"/>
        <v>1241.625</v>
      </c>
    </row>
    <row r="14" spans="1:4" ht="15.75">
      <c r="A14" s="62" t="s">
        <v>39</v>
      </c>
      <c r="B14" s="55">
        <v>1.75</v>
      </c>
      <c r="C14" s="56">
        <v>450.24</v>
      </c>
      <c r="D14" s="56">
        <f t="shared" si="0"/>
        <v>787.92000000000007</v>
      </c>
    </row>
    <row r="15" spans="1:4" ht="15.75">
      <c r="A15" s="62" t="s">
        <v>38</v>
      </c>
      <c r="B15" s="55">
        <v>6.25</v>
      </c>
      <c r="C15" s="56">
        <v>325</v>
      </c>
      <c r="D15" s="56">
        <f t="shared" si="0"/>
        <v>2031.25</v>
      </c>
    </row>
    <row r="16" spans="1:4" ht="15.75">
      <c r="A16" s="62" t="s">
        <v>40</v>
      </c>
      <c r="B16" s="59">
        <v>1</v>
      </c>
      <c r="C16" s="56">
        <v>625</v>
      </c>
      <c r="D16" s="56">
        <f t="shared" si="0"/>
        <v>625</v>
      </c>
    </row>
    <row r="17" spans="3:4" ht="15.75">
      <c r="C17" s="60" t="s">
        <v>64</v>
      </c>
      <c r="D17" s="53">
        <f>SUM(D4:D16)</f>
        <v>17665.775000000001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Proposed  Chemical Budget </vt:lpstr>
      <vt:lpstr>Proposed Applications for 2014</vt:lpstr>
      <vt:lpstr>Inventory of Chemicals not used</vt:lpstr>
    </vt:vector>
  </TitlesOfParts>
  <Company>The Honors Course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 Dunn</dc:creator>
  <cp:lastModifiedBy>David</cp:lastModifiedBy>
  <cp:lastPrinted>2013-11-14T18:14:12Z</cp:lastPrinted>
  <dcterms:created xsi:type="dcterms:W3CDTF">2002-11-14T13:24:14Z</dcterms:created>
  <dcterms:modified xsi:type="dcterms:W3CDTF">2013-11-14T19:44:42Z</dcterms:modified>
</cp:coreProperties>
</file>